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světy final\"/>
    </mc:Choice>
  </mc:AlternateContent>
  <xr:revisionPtr revIDLastSave="0" documentId="13_ncr:1_{C4759FB5-D81B-49B2-9253-F0CCC6E5FB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ýchozí podklad" sheetId="3" r:id="rId1"/>
    <sheet name="Ke zveřejně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B52" i="4"/>
  <c r="C42" i="4"/>
  <c r="C43" i="4"/>
  <c r="C44" i="4"/>
  <c r="C45" i="4"/>
  <c r="C46" i="4"/>
  <c r="C47" i="4"/>
  <c r="C48" i="4"/>
  <c r="C49" i="4"/>
  <c r="C41" i="4"/>
  <c r="B49" i="4"/>
  <c r="B48" i="4"/>
  <c r="B47" i="4"/>
  <c r="B46" i="4"/>
  <c r="B45" i="4"/>
  <c r="B44" i="4"/>
  <c r="B43" i="4"/>
  <c r="B42" i="4"/>
  <c r="B41" i="4"/>
  <c r="B54" i="4"/>
  <c r="B46" i="3"/>
  <c r="C24" i="3"/>
  <c r="C26" i="3" l="1"/>
  <c r="B45" i="3" s="1"/>
  <c r="B49" i="3"/>
  <c r="F15" i="3" l="1"/>
  <c r="F7" i="3"/>
  <c r="E34" i="3"/>
  <c r="F34" i="3"/>
  <c r="G34" i="3" s="1"/>
  <c r="G15" i="3" l="1"/>
  <c r="G39" i="3"/>
  <c r="F29" i="3" l="1"/>
  <c r="B48" i="3"/>
  <c r="F32" i="3" l="1"/>
  <c r="C41" i="3"/>
  <c r="G41" i="3" s="1"/>
  <c r="G26" i="3"/>
  <c r="G7" i="3"/>
  <c r="F35" i="3"/>
  <c r="G35" i="3" s="1"/>
  <c r="F31" i="3"/>
  <c r="F30" i="3"/>
  <c r="F28" i="3"/>
  <c r="F27" i="3"/>
  <c r="F26" i="3"/>
  <c r="G40" i="3"/>
  <c r="G38" i="3"/>
  <c r="G37" i="3"/>
  <c r="G31" i="3"/>
  <c r="G30" i="3"/>
  <c r="G29" i="3"/>
  <c r="G28" i="3"/>
  <c r="G27" i="3"/>
  <c r="G32" i="3" l="1"/>
  <c r="B44" i="3"/>
  <c r="C45" i="3" s="1"/>
  <c r="C46" i="3" l="1"/>
  <c r="C44" i="3" l="1"/>
</calcChain>
</file>

<file path=xl/sharedStrings.xml><?xml version="1.0" encoding="utf-8"?>
<sst xmlns="http://schemas.openxmlformats.org/spreadsheetml/2006/main" count="115" uniqueCount="86">
  <si>
    <t>obec</t>
  </si>
  <si>
    <t>období</t>
  </si>
  <si>
    <t>počet obyvatel</t>
  </si>
  <si>
    <t>odpad</t>
  </si>
  <si>
    <t xml:space="preserve">kat. č. </t>
  </si>
  <si>
    <t>množství t</t>
  </si>
  <si>
    <t xml:space="preserve">kg na občana </t>
  </si>
  <si>
    <t>Obaly obsahující zbytky nebezpečných látek nebo obaly těmito látkami znečištěné</t>
  </si>
  <si>
    <t>Papír a lepenka</t>
  </si>
  <si>
    <t>Sklo</t>
  </si>
  <si>
    <t>Oděvy</t>
  </si>
  <si>
    <t>Jedlý tuk a olej</t>
  </si>
  <si>
    <t>Plasty</t>
  </si>
  <si>
    <t>Kovy</t>
  </si>
  <si>
    <t>Biologicky rozložitelný odpad</t>
  </si>
  <si>
    <t>Směsný komunální odpad - skládka</t>
  </si>
  <si>
    <t>Směsný komunální odpad - spalovna</t>
  </si>
  <si>
    <t>Objemný odpad - skládka</t>
  </si>
  <si>
    <t>Objemný odpad - spalovna</t>
  </si>
  <si>
    <t>Kovy (mimo systém)</t>
  </si>
  <si>
    <t>Papír a lepenka (mimo systém)</t>
  </si>
  <si>
    <t>Objemný odpad (mimo systém)</t>
  </si>
  <si>
    <t>celkem</t>
  </si>
  <si>
    <t>vytříděné</t>
  </si>
  <si>
    <t>nevytříděné</t>
  </si>
  <si>
    <t>maximální množství na skládku</t>
  </si>
  <si>
    <t>navezené množství na skládku</t>
  </si>
  <si>
    <t>Nebezpečný odpad</t>
  </si>
  <si>
    <t>Ostatní odpad</t>
  </si>
  <si>
    <t>Papír</t>
  </si>
  <si>
    <t>Dřevo</t>
  </si>
  <si>
    <t>Plast</t>
  </si>
  <si>
    <t>Bioodpad</t>
  </si>
  <si>
    <t>SKO</t>
  </si>
  <si>
    <t>Objemný odpad</t>
  </si>
  <si>
    <t xml:space="preserve">Obec je povinna zajistit, aby odděleně soustřeďované recyklované složky komunálního odpadu (papír, plast, sklo, kovy, biooodpad, oděvy, jedlé oleje a tuky) tvořily v kalendářním roce 2025 alespoň 60 %. V dalších letech se tento podíl bude ještě zvyšovat. V případě nesplnění tohoto cíle hrozí obci sankce až do výše 200 000 Kč. </t>
  </si>
  <si>
    <t>Svozová firma: KTS Ekologie s.r.o.</t>
  </si>
  <si>
    <t>z toho svoz z nádob</t>
  </si>
  <si>
    <t>suma množství</t>
  </si>
  <si>
    <t xml:space="preserve">odpad </t>
  </si>
  <si>
    <t>Barvy, tiskařské barvy, lepidla a pryskyřice obsahující nebezpečné látky</t>
  </si>
  <si>
    <t>x</t>
  </si>
  <si>
    <t xml:space="preserve">Syntetické motorové, převodové a mazací oleje </t>
  </si>
  <si>
    <t>Směs tuků a olejů z odlučovače tuků obsahující pouze jedlé oleje a jedlé tuky</t>
  </si>
  <si>
    <t>Kyseliny</t>
  </si>
  <si>
    <t>Směsný komunální odpad (mimo systém)</t>
  </si>
  <si>
    <t>Nechlorované minerální motorové, převodové a mazací oleje</t>
  </si>
  <si>
    <t>Jiné motorové, převodové a mazací oleje</t>
  </si>
  <si>
    <t>Absorpční činidla, filtrační materiály</t>
  </si>
  <si>
    <t>Pesticidy</t>
  </si>
  <si>
    <t>Beton</t>
  </si>
  <si>
    <t>Cihly</t>
  </si>
  <si>
    <t>Směsi nebo oddělené frakce betonu, cihel, tašek a keramických výrobků</t>
  </si>
  <si>
    <t>Železo a ocel (stavební odpad)</t>
  </si>
  <si>
    <t>Izolační materiály</t>
  </si>
  <si>
    <t>Směsné stavební a demoliční odpady</t>
  </si>
  <si>
    <t>Shrabky z česlí</t>
  </si>
  <si>
    <t>Kaly z čištění komunálních odpadních vod</t>
  </si>
  <si>
    <t>Uliční smetky</t>
  </si>
  <si>
    <t>celkem tun - počet pro vytříděnost</t>
  </si>
  <si>
    <t>Rohozec</t>
  </si>
  <si>
    <t>Základní výsledky odpadového hospodářství obce:</t>
  </si>
  <si>
    <t>celkem t</t>
  </si>
  <si>
    <t>kg na obyvatele</t>
  </si>
  <si>
    <t>Produkce směsného komunálního odpadu</t>
  </si>
  <si>
    <t xml:space="preserve">Produkce objemného odpadu </t>
  </si>
  <si>
    <t xml:space="preserve">Separace papíru </t>
  </si>
  <si>
    <t xml:space="preserve">Separace plastu </t>
  </si>
  <si>
    <t xml:space="preserve">Separace skla  </t>
  </si>
  <si>
    <t xml:space="preserve">Separace kovu </t>
  </si>
  <si>
    <t xml:space="preserve">Separace biologického odpadu </t>
  </si>
  <si>
    <t xml:space="preserve">Separace textilních odpadů </t>
  </si>
  <si>
    <t xml:space="preserve">Separace nebezpečných odpadů </t>
  </si>
  <si>
    <t xml:space="preserve">Náklady na provoz obecního systému  </t>
  </si>
  <si>
    <t xml:space="preserve">Příjmy v odpadovém hospodářství </t>
  </si>
  <si>
    <t xml:space="preserve">Kolik obec doplácí na odpadové hospodářství z rozpočtu  </t>
  </si>
  <si>
    <t>Základní informace o systému nakládání s odpady v obci</t>
  </si>
  <si>
    <t>Kolik odpadů bylo směřováno k využití a k jakému</t>
  </si>
  <si>
    <t>Kolik odpadů bylo směřováno k odstranění a jakému</t>
  </si>
  <si>
    <t>Možnosti kompostování a opětovného použití výrobků</t>
  </si>
  <si>
    <t>Velká část komunálního odpadu je v obci směřována k využití, především materiálovému a energetickému. Materiálové využití zahrnuje recyklaci papíru, skla, textilu. Odpad ze žlutých nádob je následně dotřiďován na moderní třídicí lince SAKO Brno, kde dochází k oddělení dalších složek dle materiálového složení - různých typů  plastu, kovů a nápojových kartonů, které jsou dále předávány k recyklaci.
Biologicky rozložitelný odpad je zpracováván v kompostárnách KTS Ekologie s.r.o., kde vzniká kvalitní a certifikovaný kompost.
Energetické využití se týká části směsného komunálního odpadu a objemného odpadu, který je spalován v SAKO Brno za účelem výroby tepla a elektrické energie. V roce 2025 skončilo ve spalovně 38,55 tun směsného komunálního odpadu a 3,48 tun objemného odpadu.</t>
  </si>
  <si>
    <t>Část směsného komunálního odpadu je ukládána na skládku, a to zejména v případech, kdy není možné jeho předání do zařízení pro energetické využití odpadů (např. z důvodu odstávky spalovny či jiných provozních omezení). Obdobně je nakládáno i s objemným odpadem, jehož část není vhodná ke spalování a proto končí rovněž na skládce. Obec však dodržela zákonem stanovený limit pro množství odpadu ukládaného na skládku. 
V roce 2025 bylo na oficiální skládky předáno 11,09 tun směsného komunálního odpadu a 0 tun objemného odpadu.</t>
  </si>
  <si>
    <t>ISPOP</t>
  </si>
  <si>
    <t>V obci je zaveden systém třídění komunálního odpadu. Obyvatelé mají možnost třídit zejména papír, plast, kovy, nápojový karton, sklo, biologicky rozložitelný odpad a použíté jedlé oleje a tuky. 
Pro podporu třídění obec rozdělila mezi občany 100 sad nádob na papír, plasty a biologicky rozložitelný odpad, čímž umožnila třídění přímo v domácnostech.  Přibližně 115 ks nádob mají občané na směsný (zbytkový) komunální odpad. 
V obci se nachází 3 sběrná hnízda. Sběr nebezpečných odpadů, objemného odpadu a bioodpadu zajišťuje obec objednáním mobilního svozu. Občané naší obce mohou využívat sběrné středisko odpadů v Tišnově, kam je možné přivézt veškeré druhy běžného odpadu včetně dřeva, kovů, textilu, bioodpadu nebo nebezpečných odpadů. Také zde probíhá zpětný odběr výrobků s ukončenou životností, jako jsou pneumatiky, baterie a elektrozařízení.</t>
  </si>
  <si>
    <t>V obci je podporováno domácí kompostování, přičemž obyvatelé obdrželi od obce 40 kusů kompostérů, které mohou využívat na svých pozemcích. 
Dále je k dispozici možnost odevzdat použitelné výrobky k dalšímu využití prostřednictvím re-use centra, které se nachází na sběrném dvoře v Tišnově.</t>
  </si>
  <si>
    <t>Informace k odpadovému hospodářství v obci Rohozec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</si>
</sst>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0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44">
    <xf numFmtId="0" fontId="0" fillId="0" borderId="0" xfId="0"/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/>
    <xf numFmtId="0" fontId="6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" xfId="0" applyBorder="1"/>
    <xf numFmtId="164" fontId="0" fillId="0" borderId="9" xfId="0" applyNumberFormat="1" applyBorder="1"/>
    <xf numFmtId="10" fontId="0" fillId="0" borderId="2" xfId="1" applyNumberFormat="1" applyFont="1" applyBorder="1"/>
    <xf numFmtId="164" fontId="8" fillId="0" borderId="10" xfId="0" applyNumberFormat="1" applyFont="1" applyBorder="1"/>
    <xf numFmtId="10" fontId="8" fillId="0" borderId="4" xfId="1" applyNumberFormat="1" applyFont="1" applyBorder="1"/>
    <xf numFmtId="164" fontId="9" fillId="0" borderId="11" xfId="0" applyNumberFormat="1" applyFont="1" applyBorder="1"/>
    <xf numFmtId="10" fontId="9" fillId="0" borderId="6" xfId="1" applyNumberFormat="1" applyFont="1" applyBorder="1"/>
    <xf numFmtId="0" fontId="0" fillId="0" borderId="2" xfId="0" applyBorder="1"/>
    <xf numFmtId="0" fontId="0" fillId="0" borderId="6" xfId="0" applyBorder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10" fontId="0" fillId="0" borderId="0" xfId="1" applyNumberFormat="1" applyFont="1" applyBorder="1"/>
    <xf numFmtId="10" fontId="8" fillId="0" borderId="0" xfId="1" applyNumberFormat="1" applyFont="1" applyBorder="1"/>
    <xf numFmtId="10" fontId="9" fillId="0" borderId="0" xfId="1" applyNumberFormat="1" applyFont="1" applyBorder="1"/>
    <xf numFmtId="0" fontId="0" fillId="0" borderId="11" xfId="0" applyBorder="1" applyAlignment="1">
      <alignment vertical="center"/>
    </xf>
    <xf numFmtId="0" fontId="0" fillId="0" borderId="22" xfId="0" applyBorder="1" applyAlignment="1">
      <alignment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right" vertical="center"/>
    </xf>
    <xf numFmtId="2" fontId="0" fillId="0" borderId="25" xfId="0" applyNumberForma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0" fontId="0" fillId="0" borderId="0" xfId="1" applyNumberFormat="1" applyFont="1" applyBorder="1" applyAlignment="1">
      <alignment horizontal="right"/>
    </xf>
    <xf numFmtId="10" fontId="8" fillId="0" borderId="0" xfId="1" applyNumberFormat="1" applyFont="1" applyBorder="1" applyAlignment="1">
      <alignment horizontal="right"/>
    </xf>
    <xf numFmtId="10" fontId="9" fillId="0" borderId="0" xfId="1" applyNumberFormat="1" applyFont="1" applyBorder="1" applyAlignment="1">
      <alignment horizontal="right"/>
    </xf>
    <xf numFmtId="0" fontId="0" fillId="0" borderId="28" xfId="0" applyBorder="1" applyAlignment="1">
      <alignment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6" fillId="0" borderId="29" xfId="0" applyFont="1" applyBorder="1" applyAlignment="1">
      <alignment wrapText="1"/>
    </xf>
    <xf numFmtId="0" fontId="6" fillId="0" borderId="17" xfId="0" applyFont="1" applyBorder="1"/>
    <xf numFmtId="0" fontId="6" fillId="0" borderId="30" xfId="0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31" xfId="0" applyFont="1" applyBorder="1" applyAlignment="1">
      <alignment wrapText="1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31" xfId="0" applyBorder="1" applyAlignment="1">
      <alignment wrapText="1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6" fillId="0" borderId="30" xfId="0" applyFont="1" applyBorder="1" applyAlignment="1">
      <alignment horizontal="left"/>
    </xf>
    <xf numFmtId="2" fontId="0" fillId="0" borderId="26" xfId="0" applyNumberFormat="1" applyBorder="1" applyAlignment="1">
      <alignment horizontal="right"/>
    </xf>
    <xf numFmtId="0" fontId="4" fillId="0" borderId="5" xfId="0" applyFont="1" applyBorder="1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4" borderId="18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0" fillId="7" borderId="18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4" fontId="0" fillId="0" borderId="0" xfId="0" applyNumberFormat="1"/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5" fillId="0" borderId="39" xfId="0" applyFont="1" applyBorder="1" applyAlignment="1">
      <alignment horizontal="left" vertical="center"/>
    </xf>
    <xf numFmtId="0" fontId="5" fillId="0" borderId="35" xfId="0" applyFont="1" applyBorder="1" applyAlignment="1">
      <alignment horizontal="right" vertical="center"/>
    </xf>
    <xf numFmtId="0" fontId="2" fillId="0" borderId="33" xfId="0" applyFont="1" applyBorder="1" applyAlignment="1">
      <alignment wrapText="1"/>
    </xf>
    <xf numFmtId="0" fontId="0" fillId="0" borderId="32" xfId="0" applyBorder="1" applyAlignment="1">
      <alignment horizontal="right" vertical="center"/>
    </xf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 applyAlignment="1">
      <alignment horizontal="left"/>
    </xf>
    <xf numFmtId="0" fontId="6" fillId="0" borderId="24" xfId="0" applyFont="1" applyBorder="1"/>
    <xf numFmtId="0" fontId="6" fillId="0" borderId="25" xfId="0" applyFont="1" applyBorder="1"/>
    <xf numFmtId="2" fontId="0" fillId="0" borderId="16" xfId="0" applyNumberFormat="1" applyBorder="1" applyAlignment="1">
      <alignment horizontal="right" vertical="center"/>
    </xf>
    <xf numFmtId="0" fontId="0" fillId="0" borderId="14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40" xfId="0" applyBorder="1" applyAlignment="1">
      <alignment horizontal="right" vertical="center"/>
    </xf>
    <xf numFmtId="0" fontId="0" fillId="9" borderId="41" xfId="0" applyFill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12" borderId="23" xfId="0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65" fontId="6" fillId="0" borderId="10" xfId="0" applyNumberFormat="1" applyFont="1" applyBorder="1" applyAlignment="1">
      <alignment horizontal="right"/>
    </xf>
    <xf numFmtId="44" fontId="6" fillId="0" borderId="10" xfId="2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12" fillId="0" borderId="0" xfId="0" applyFont="1"/>
    <xf numFmtId="2" fontId="0" fillId="0" borderId="27" xfId="0" applyNumberFormat="1" applyBorder="1" applyAlignment="1">
      <alignment horizontal="right" vertical="center"/>
    </xf>
    <xf numFmtId="2" fontId="0" fillId="0" borderId="26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0" fontId="0" fillId="3" borderId="28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10" borderId="9" xfId="0" applyFill="1" applyBorder="1" applyAlignment="1">
      <alignment horizontal="left" vertical="center"/>
    </xf>
    <xf numFmtId="0" fontId="0" fillId="10" borderId="11" xfId="0" applyFill="1" applyBorder="1" applyAlignment="1">
      <alignment horizontal="left" vertical="center"/>
    </xf>
    <xf numFmtId="0" fontId="0" fillId="11" borderId="28" xfId="0" applyFill="1" applyBorder="1" applyAlignment="1">
      <alignment horizontal="left" vertical="center"/>
    </xf>
    <xf numFmtId="0" fontId="0" fillId="11" borderId="29" xfId="0" applyFill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2" borderId="7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3">
    <cellStyle name="Měna" xfId="2" builtinId="4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996633"/>
      <color rgb="FFFFCCFF"/>
      <color rgb="FFCC66FF"/>
      <color rgb="FFFF99FF"/>
      <color rgb="FFCC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>
                <a:solidFill>
                  <a:sysClr val="windowText" lastClr="000000"/>
                </a:solidFill>
              </a:rPr>
              <a:t>Množství odpadu na 1 občana v kg (2025)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850-483B-81B0-AE8CEF92D70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850-483B-81B0-AE8CEF92D70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850-483B-81B0-AE8CEF92D70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850-483B-81B0-AE8CEF92D70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850-483B-81B0-AE8CEF92D7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('Výchozí podklad'!$E$26,'Výchozí podklad'!$E$27,'Výchozí podklad'!$E$30,'Výchozí podklad'!$E$31,'Výchozí podklad'!$E$32:$E$33)</c:f>
              <c:strCache>
                <c:ptCount val="5"/>
                <c:pt idx="0">
                  <c:v>Papír</c:v>
                </c:pt>
                <c:pt idx="1">
                  <c:v>Sklo</c:v>
                </c:pt>
                <c:pt idx="2">
                  <c:v>Plast</c:v>
                </c:pt>
                <c:pt idx="3">
                  <c:v>Bioodpad</c:v>
                </c:pt>
                <c:pt idx="4">
                  <c:v>SKO</c:v>
                </c:pt>
              </c:strCache>
            </c:strRef>
          </c:cat>
          <c:val>
            <c:numRef>
              <c:f>('Výchozí podklad'!$G$26,'Výchozí podklad'!$G$27,'Výchozí podklad'!$G$30,'Výchozí podklad'!$G$31,'Výchozí podklad'!$G$32:$G$33)</c:f>
              <c:numCache>
                <c:formatCode>0.00</c:formatCode>
                <c:ptCount val="6"/>
                <c:pt idx="0">
                  <c:v>21.432773109243698</c:v>
                </c:pt>
                <c:pt idx="1">
                  <c:v>7.73109243697479</c:v>
                </c:pt>
                <c:pt idx="2">
                  <c:v>19.987394957983192</c:v>
                </c:pt>
                <c:pt idx="3">
                  <c:v>125.63025210084034</c:v>
                </c:pt>
                <c:pt idx="4">
                  <c:v>208.57142857142858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50-483B-81B0-AE8CEF92D7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57270984"/>
        <c:axId val="580180400"/>
        <c:axId val="0"/>
      </c:bar3DChart>
      <c:catAx>
        <c:axId val="35727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80180400"/>
        <c:crosses val="autoZero"/>
        <c:auto val="1"/>
        <c:lblAlgn val="ctr"/>
        <c:lblOffset val="100"/>
        <c:noMultiLvlLbl val="0"/>
      </c:catAx>
      <c:valAx>
        <c:axId val="58018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270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050">
                <a:solidFill>
                  <a:sysClr val="windowText" lastClr="000000"/>
                </a:solidFill>
              </a:rPr>
              <a:t>Plnění cíle vytříděnosti</a:t>
            </a:r>
            <a:r>
              <a:rPr lang="cs-CZ" sz="1050" baseline="0">
                <a:solidFill>
                  <a:sysClr val="windowText" lastClr="000000"/>
                </a:solidFill>
              </a:rPr>
              <a:t> v % (2025)</a:t>
            </a:r>
            <a:endParaRPr lang="cs-CZ" sz="105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1-4D17-A170-05F9758CBE0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E1-4D17-A170-05F9758CBE01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E1-4D17-A170-05F9758CBE01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E1-4D17-A170-05F9758CB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'Výchozí podklad'!$A$45:$A$46</c:f>
              <c:strCache>
                <c:ptCount val="2"/>
                <c:pt idx="0">
                  <c:v>vytříděné</c:v>
                </c:pt>
                <c:pt idx="1">
                  <c:v>nevytříděné</c:v>
                </c:pt>
              </c:strCache>
            </c:strRef>
          </c:cat>
          <c:val>
            <c:numRef>
              <c:f>'Výchozí podklad'!$C$45:$C$46</c:f>
              <c:numCache>
                <c:formatCode>0.00%</c:formatCode>
                <c:ptCount val="2"/>
                <c:pt idx="0">
                  <c:v>0.47466720028968118</c:v>
                </c:pt>
                <c:pt idx="1">
                  <c:v>0.52533279971031888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E1-4D17-A170-05F9758CB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Celkové</a:t>
            </a:r>
            <a:r>
              <a:rPr lang="cs-CZ" baseline="0"/>
              <a:t> množství odpadu v tunách (2025)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'Výchozí podklad'!$F$6</c:f>
              <c:strCache>
                <c:ptCount val="1"/>
                <c:pt idx="0">
                  <c:v>suma množství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dPt>
            <c:idx val="0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33-43E8-8C6C-33D9D889C682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DDC-4469-A08A-48715EA605B0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B1D-42FD-B0A7-860711085D56}"/>
              </c:ext>
            </c:extLst>
          </c:dPt>
          <c:dPt>
            <c:idx val="3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B1D-42FD-B0A7-860711085D56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B1D-42FD-B0A7-860711085D56}"/>
              </c:ext>
            </c:extLst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B1D-42FD-B0A7-860711085D56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34C-4236-BBCF-1463E3CF4B61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34C-4236-BBCF-1463E3CF4B61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34C-4236-BBCF-1463E3CF4B61}"/>
              </c:ext>
            </c:extLst>
          </c:dPt>
          <c:dPt>
            <c:idx val="9"/>
            <c:bubble3D val="0"/>
            <c:spPr>
              <a:solidFill>
                <a:srgbClr val="9966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34C-4236-BBCF-1463E3CF4B6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34C-4236-BBCF-1463E3CF4B61}"/>
              </c:ext>
            </c:extLst>
          </c:dPt>
          <c:dPt>
            <c:idx val="1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34C-4236-BBCF-1463E3CF4B61}"/>
              </c:ext>
            </c:extLst>
          </c:dPt>
          <c:dPt>
            <c:idx val="1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34C-4236-BBCF-1463E3CF4B61}"/>
              </c:ext>
            </c:extLst>
          </c:dPt>
          <c:dPt>
            <c:idx val="1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34C-4236-BBCF-1463E3CF4B61}"/>
              </c:ext>
            </c:extLst>
          </c:dPt>
          <c:dPt>
            <c:idx val="1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34C-4236-BBCF-1463E3CF4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'Výchozí podklad'!$E$7:$E$36</c15:sqref>
                  </c15:fullRef>
                </c:ext>
              </c:extLst>
              <c:f>('Výchozí podklad'!$E$7,'Výchozí podklad'!$E$13:$E$17,'Výchozí podklad'!$E$26:$E$32,'Výchozí podklad'!$E$34:$E$35)</c:f>
              <c:strCache>
                <c:ptCount val="15"/>
                <c:pt idx="0">
                  <c:v>Nebezpečný odpad</c:v>
                </c:pt>
                <c:pt idx="3">
                  <c:v>Ostatní odpad</c:v>
                </c:pt>
                <c:pt idx="6">
                  <c:v>Papír</c:v>
                </c:pt>
                <c:pt idx="7">
                  <c:v>Sklo</c:v>
                </c:pt>
                <c:pt idx="8">
                  <c:v>Oděvy</c:v>
                </c:pt>
                <c:pt idx="9">
                  <c:v>Dřevo</c:v>
                </c:pt>
                <c:pt idx="10">
                  <c:v>Plast</c:v>
                </c:pt>
                <c:pt idx="11">
                  <c:v>Bioodpad</c:v>
                </c:pt>
                <c:pt idx="12">
                  <c:v>SKO</c:v>
                </c:pt>
                <c:pt idx="13">
                  <c:v>Uliční smetky</c:v>
                </c:pt>
                <c:pt idx="14">
                  <c:v>Objemný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'Výchozí podklad'!$F$7:$F$36</c15:sqref>
                  </c15:fullRef>
                </c:ext>
              </c:extLst>
              <c:f>('Výchozí podklad'!$F$7,'Výchozí podklad'!$F$13:$F$17,'Výchozí podklad'!$F$26:$F$32,'Výchozí podklad'!$F$34:$F$35)</c:f>
              <c:numCache>
                <c:formatCode>General</c:formatCode>
                <c:ptCount val="15"/>
                <c:pt idx="0">
                  <c:v>0.747</c:v>
                </c:pt>
                <c:pt idx="3">
                  <c:v>8.6020000000000003</c:v>
                </c:pt>
                <c:pt idx="6">
                  <c:v>5.101</c:v>
                </c:pt>
                <c:pt idx="7">
                  <c:v>1.84</c:v>
                </c:pt>
                <c:pt idx="8">
                  <c:v>0.153</c:v>
                </c:pt>
                <c:pt idx="9">
                  <c:v>2.63</c:v>
                </c:pt>
                <c:pt idx="10">
                  <c:v>4.7569999999999997</c:v>
                </c:pt>
                <c:pt idx="11">
                  <c:v>29.9</c:v>
                </c:pt>
                <c:pt idx="12">
                  <c:v>49.64</c:v>
                </c:pt>
                <c:pt idx="13">
                  <c:v>0</c:v>
                </c:pt>
                <c:pt idx="14">
                  <c:v>3.48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'Výchozí podklad'!$F$8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podklad'!$F$9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podklad'!$F$10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podklad'!$F$11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podklad'!$F$12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podklad'!$F$18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podklad'!$F$19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podklad'!$F$21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podklad'!$F$22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podklad'!$F$23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'Výchozí podklad'!$F$33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4833-43E8-8C6C-33D9D889C6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2728375619714203"/>
          <c:y val="0.17137796746611084"/>
          <c:w val="0.25493846602508019"/>
          <c:h val="0.70594466967819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647702</xdr:colOff>
      <xdr:row>26</xdr:row>
      <xdr:rowOff>142876</xdr:rowOff>
    </xdr:from>
    <xdr:to>
      <xdr:col>2</xdr:col>
      <xdr:colOff>438151</xdr:colOff>
      <xdr:row>36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D92FA37-46D0-40D2-9A17-571E822C0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2</xdr:row>
      <xdr:rowOff>9526</xdr:rowOff>
    </xdr:from>
    <xdr:to>
      <xdr:col>2</xdr:col>
      <xdr:colOff>1104901</xdr:colOff>
      <xdr:row>8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29A9805E-753B-4491-8631-52D1D1D2C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647700</xdr:colOff>
      <xdr:row>9</xdr:row>
      <xdr:rowOff>104776</xdr:rowOff>
    </xdr:from>
    <xdr:to>
      <xdr:col>2</xdr:col>
      <xdr:colOff>447675</xdr:colOff>
      <xdr:row>26</xdr:row>
      <xdr:rowOff>19050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08CED08-BE8A-8A4F-14D1-873E503C9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13" zoomScale="110" zoomScaleNormal="110" workbookViewId="0">
      <selection activeCell="D31" sqref="D31"/>
    </sheetView>
  </sheetViews>
  <sheetFormatPr defaultRowHeight="15" x14ac:dyDescent="0.25"/>
  <cols>
    <col min="1" max="1" width="47.7109375" customWidth="1"/>
    <col min="2" max="3" width="18.7109375" customWidth="1"/>
    <col min="4" max="4" width="18.7109375" style="48" customWidth="1"/>
    <col min="5" max="6" width="18.7109375" customWidth="1"/>
    <col min="7" max="7" width="17.5703125" customWidth="1"/>
  </cols>
  <sheetData>
    <row r="1" spans="1:7" ht="15.75" thickBot="1" x14ac:dyDescent="0.3"/>
    <row r="2" spans="1:7" x14ac:dyDescent="0.25">
      <c r="A2" s="1" t="s">
        <v>0</v>
      </c>
      <c r="B2" s="2" t="s">
        <v>60</v>
      </c>
      <c r="C2" s="20"/>
      <c r="D2" s="49" t="s">
        <v>82</v>
      </c>
      <c r="E2" s="20"/>
      <c r="F2" s="20"/>
    </row>
    <row r="3" spans="1:7" x14ac:dyDescent="0.25">
      <c r="A3" s="3" t="s">
        <v>1</v>
      </c>
      <c r="B3" s="4">
        <v>2025</v>
      </c>
      <c r="C3" s="20"/>
      <c r="D3" s="49"/>
      <c r="E3" s="20"/>
      <c r="F3" s="20"/>
    </row>
    <row r="4" spans="1:7" ht="15.75" thickBot="1" x14ac:dyDescent="0.3">
      <c r="A4" s="5" t="s">
        <v>2</v>
      </c>
      <c r="B4" s="67">
        <v>238</v>
      </c>
      <c r="C4" s="21"/>
      <c r="D4" s="50"/>
      <c r="E4" s="21"/>
      <c r="F4" s="21"/>
    </row>
    <row r="5" spans="1:7" ht="15.75" thickBot="1" x14ac:dyDescent="0.3">
      <c r="A5" s="6"/>
      <c r="B5" s="7"/>
      <c r="C5" s="22"/>
      <c r="D5" s="51"/>
      <c r="E5" s="22"/>
      <c r="F5" s="22"/>
    </row>
    <row r="6" spans="1:7" ht="15.75" thickBot="1" x14ac:dyDescent="0.3">
      <c r="A6" s="102" t="s">
        <v>3</v>
      </c>
      <c r="B6" s="103" t="s">
        <v>4</v>
      </c>
      <c r="C6" s="103" t="s">
        <v>5</v>
      </c>
      <c r="D6" s="104" t="s">
        <v>37</v>
      </c>
      <c r="E6" s="105" t="s">
        <v>39</v>
      </c>
      <c r="F6" s="105" t="s">
        <v>38</v>
      </c>
      <c r="G6" s="106" t="s">
        <v>6</v>
      </c>
    </row>
    <row r="7" spans="1:7" ht="30" x14ac:dyDescent="0.25">
      <c r="A7" s="68" t="s">
        <v>46</v>
      </c>
      <c r="B7" s="69">
        <v>130205</v>
      </c>
      <c r="C7" s="70">
        <v>0.04</v>
      </c>
      <c r="D7" s="101" t="s">
        <v>41</v>
      </c>
      <c r="E7" s="139" t="s">
        <v>27</v>
      </c>
      <c r="F7" s="131">
        <f>SUM(C7:C14)</f>
        <v>0.747</v>
      </c>
      <c r="G7" s="125">
        <f>(F7/$B$4)*1000</f>
        <v>3.1386554621848739</v>
      </c>
    </row>
    <row r="8" spans="1:7" x14ac:dyDescent="0.25">
      <c r="A8" s="8" t="s">
        <v>42</v>
      </c>
      <c r="B8" s="9">
        <v>130206</v>
      </c>
      <c r="C8" s="10">
        <v>0</v>
      </c>
      <c r="D8" s="94" t="s">
        <v>41</v>
      </c>
      <c r="E8" s="139"/>
      <c r="F8" s="131"/>
      <c r="G8" s="125"/>
    </row>
    <row r="9" spans="1:7" x14ac:dyDescent="0.25">
      <c r="A9" s="8" t="s">
        <v>47</v>
      </c>
      <c r="B9" s="9">
        <v>130208</v>
      </c>
      <c r="C9" s="10">
        <v>0</v>
      </c>
      <c r="D9" s="94" t="s">
        <v>41</v>
      </c>
      <c r="E9" s="139"/>
      <c r="F9" s="131"/>
      <c r="G9" s="125"/>
    </row>
    <row r="10" spans="1:7" ht="30" x14ac:dyDescent="0.25">
      <c r="A10" s="8" t="s">
        <v>7</v>
      </c>
      <c r="B10" s="9">
        <v>150110</v>
      </c>
      <c r="C10" s="10">
        <v>0.13700000000000001</v>
      </c>
      <c r="D10" s="94" t="s">
        <v>41</v>
      </c>
      <c r="E10" s="139"/>
      <c r="F10" s="131"/>
      <c r="G10" s="125"/>
    </row>
    <row r="11" spans="1:7" x14ac:dyDescent="0.25">
      <c r="A11" s="8" t="s">
        <v>48</v>
      </c>
      <c r="B11" s="9">
        <v>150202</v>
      </c>
      <c r="C11" s="10">
        <v>0</v>
      </c>
      <c r="D11" s="94" t="s">
        <v>41</v>
      </c>
      <c r="E11" s="139"/>
      <c r="F11" s="131"/>
      <c r="G11" s="125"/>
    </row>
    <row r="12" spans="1:7" x14ac:dyDescent="0.25">
      <c r="A12" s="8" t="s">
        <v>44</v>
      </c>
      <c r="B12" s="9">
        <v>200114</v>
      </c>
      <c r="C12" s="10">
        <v>0</v>
      </c>
      <c r="D12" s="94" t="s">
        <v>41</v>
      </c>
      <c r="E12" s="139"/>
      <c r="F12" s="131"/>
      <c r="G12" s="125"/>
    </row>
    <row r="13" spans="1:7" x14ac:dyDescent="0.25">
      <c r="A13" s="8" t="s">
        <v>49</v>
      </c>
      <c r="B13" s="9">
        <v>200119</v>
      </c>
      <c r="C13" s="10">
        <v>0</v>
      </c>
      <c r="D13" s="94" t="s">
        <v>41</v>
      </c>
      <c r="E13" s="139"/>
      <c r="F13" s="131"/>
      <c r="G13" s="125"/>
    </row>
    <row r="14" spans="1:7" ht="30.75" thickBot="1" x14ac:dyDescent="0.3">
      <c r="A14" s="25" t="s">
        <v>40</v>
      </c>
      <c r="B14" s="26">
        <v>200127</v>
      </c>
      <c r="C14" s="31">
        <v>0.56999999999999995</v>
      </c>
      <c r="D14" s="81" t="s">
        <v>41</v>
      </c>
      <c r="E14" s="140"/>
      <c r="F14" s="132"/>
      <c r="G14" s="126"/>
    </row>
    <row r="15" spans="1:7" x14ac:dyDescent="0.25">
      <c r="A15" s="68" t="s">
        <v>50</v>
      </c>
      <c r="B15" s="69">
        <v>170101</v>
      </c>
      <c r="C15" s="70">
        <v>0</v>
      </c>
      <c r="D15" s="82" t="s">
        <v>41</v>
      </c>
      <c r="E15" s="129" t="s">
        <v>28</v>
      </c>
      <c r="F15" s="131">
        <f>SUM(C15:C25)</f>
        <v>8.6020000000000003</v>
      </c>
      <c r="G15" s="125">
        <f>(F15/$B$4)*1000</f>
        <v>36.142857142857146</v>
      </c>
    </row>
    <row r="16" spans="1:7" x14ac:dyDescent="0.25">
      <c r="A16" s="68" t="s">
        <v>51</v>
      </c>
      <c r="B16" s="69">
        <v>170102</v>
      </c>
      <c r="C16" s="70">
        <v>0</v>
      </c>
      <c r="D16" s="82" t="s">
        <v>41</v>
      </c>
      <c r="E16" s="129"/>
      <c r="F16" s="131"/>
      <c r="G16" s="125"/>
    </row>
    <row r="17" spans="1:10" ht="30" x14ac:dyDescent="0.25">
      <c r="A17" s="68" t="s">
        <v>52</v>
      </c>
      <c r="B17" s="69">
        <v>170107</v>
      </c>
      <c r="C17" s="70">
        <v>0.05</v>
      </c>
      <c r="D17" s="82" t="s">
        <v>41</v>
      </c>
      <c r="E17" s="129"/>
      <c r="F17" s="131"/>
      <c r="G17" s="125"/>
    </row>
    <row r="18" spans="1:10" x14ac:dyDescent="0.25">
      <c r="A18" s="68" t="s">
        <v>53</v>
      </c>
      <c r="B18" s="69">
        <v>170405</v>
      </c>
      <c r="C18" s="70">
        <v>3.07</v>
      </c>
      <c r="D18" s="82" t="s">
        <v>41</v>
      </c>
      <c r="E18" s="129"/>
      <c r="F18" s="131"/>
      <c r="G18" s="125"/>
    </row>
    <row r="19" spans="1:10" x14ac:dyDescent="0.25">
      <c r="A19" s="68" t="s">
        <v>54</v>
      </c>
      <c r="B19" s="69">
        <v>170604</v>
      </c>
      <c r="C19" s="70">
        <v>0.05</v>
      </c>
      <c r="D19" s="82" t="s">
        <v>41</v>
      </c>
      <c r="E19" s="129"/>
      <c r="F19" s="131"/>
      <c r="G19" s="125"/>
    </row>
    <row r="20" spans="1:10" x14ac:dyDescent="0.25">
      <c r="A20" s="8" t="s">
        <v>55</v>
      </c>
      <c r="B20" s="9">
        <v>170904</v>
      </c>
      <c r="C20" s="10">
        <v>0</v>
      </c>
      <c r="D20" s="83" t="s">
        <v>41</v>
      </c>
      <c r="E20" s="129"/>
      <c r="F20" s="131"/>
      <c r="G20" s="125"/>
    </row>
    <row r="21" spans="1:10" x14ac:dyDescent="0.25">
      <c r="A21" s="8" t="s">
        <v>56</v>
      </c>
      <c r="B21" s="9">
        <v>190801</v>
      </c>
      <c r="C21" s="10">
        <v>0</v>
      </c>
      <c r="D21" s="83" t="s">
        <v>41</v>
      </c>
      <c r="E21" s="129"/>
      <c r="F21" s="131"/>
      <c r="G21" s="125"/>
    </row>
    <row r="22" spans="1:10" x14ac:dyDescent="0.25">
      <c r="A22" s="8" t="s">
        <v>57</v>
      </c>
      <c r="B22" s="9">
        <v>190805</v>
      </c>
      <c r="C22" s="10">
        <v>0</v>
      </c>
      <c r="D22" s="83" t="s">
        <v>41</v>
      </c>
      <c r="E22" s="129"/>
      <c r="F22" s="131"/>
      <c r="G22" s="125"/>
    </row>
    <row r="23" spans="1:10" ht="30" x14ac:dyDescent="0.25">
      <c r="A23" s="8" t="s">
        <v>43</v>
      </c>
      <c r="B23" s="9">
        <v>190809</v>
      </c>
      <c r="C23" s="10">
        <v>0</v>
      </c>
      <c r="D23" s="83" t="s">
        <v>41</v>
      </c>
      <c r="E23" s="129"/>
      <c r="F23" s="131"/>
      <c r="G23" s="125"/>
    </row>
    <row r="24" spans="1:10" x14ac:dyDescent="0.25">
      <c r="A24" s="8" t="s">
        <v>13</v>
      </c>
      <c r="B24" s="9">
        <v>200140</v>
      </c>
      <c r="C24" s="10">
        <f>0.089+0.024+0.029+2.45+1.68+0.1+1.06</f>
        <v>5.4320000000000004</v>
      </c>
      <c r="D24" s="83" t="s">
        <v>41</v>
      </c>
      <c r="E24" s="129"/>
      <c r="F24" s="131"/>
      <c r="G24" s="125"/>
    </row>
    <row r="25" spans="1:10" ht="15.75" thickBot="1" x14ac:dyDescent="0.3">
      <c r="A25" s="71" t="s">
        <v>11</v>
      </c>
      <c r="B25" s="72">
        <v>200125</v>
      </c>
      <c r="C25" s="73">
        <v>0</v>
      </c>
      <c r="D25" s="84" t="s">
        <v>41</v>
      </c>
      <c r="E25" s="130"/>
      <c r="F25" s="132"/>
      <c r="G25" s="126"/>
    </row>
    <row r="26" spans="1:10" ht="15.75" thickBot="1" x14ac:dyDescent="0.3">
      <c r="A26" s="32" t="s">
        <v>8</v>
      </c>
      <c r="B26" s="33">
        <v>200101</v>
      </c>
      <c r="C26" s="34">
        <f>5.016+0.085</f>
        <v>5.101</v>
      </c>
      <c r="D26" s="35">
        <v>5.0250000000000004</v>
      </c>
      <c r="E26" s="86" t="s">
        <v>29</v>
      </c>
      <c r="F26" s="35">
        <f t="shared" ref="F26:F31" si="0">C26</f>
        <v>5.101</v>
      </c>
      <c r="G26" s="36">
        <f>(C26/$B$4)*1000</f>
        <v>21.432773109243698</v>
      </c>
    </row>
    <row r="27" spans="1:10" ht="15.75" thickBot="1" x14ac:dyDescent="0.3">
      <c r="A27" s="55" t="s">
        <v>9</v>
      </c>
      <c r="B27" s="56">
        <v>200102</v>
      </c>
      <c r="C27" s="57">
        <v>1.84</v>
      </c>
      <c r="D27" s="85">
        <v>1.84</v>
      </c>
      <c r="E27" s="87" t="s">
        <v>9</v>
      </c>
      <c r="F27" s="35">
        <f t="shared" si="0"/>
        <v>1.84</v>
      </c>
      <c r="G27" s="36">
        <f t="shared" ref="G27:G40" si="1">(C27/$B$4)*1000</f>
        <v>7.73109243697479</v>
      </c>
    </row>
    <row r="28" spans="1:10" ht="15.75" thickBot="1" x14ac:dyDescent="0.3">
      <c r="A28" s="32" t="s">
        <v>10</v>
      </c>
      <c r="B28" s="33">
        <v>200110</v>
      </c>
      <c r="C28" s="34">
        <v>0.153</v>
      </c>
      <c r="D28" s="34">
        <v>0.153</v>
      </c>
      <c r="E28" s="88" t="s">
        <v>10</v>
      </c>
      <c r="F28" s="35">
        <f t="shared" si="0"/>
        <v>0.153</v>
      </c>
      <c r="G28" s="36">
        <f t="shared" si="1"/>
        <v>0.64285714285714279</v>
      </c>
    </row>
    <row r="29" spans="1:10" ht="15.75" thickBot="1" x14ac:dyDescent="0.3">
      <c r="A29" s="32" t="s">
        <v>30</v>
      </c>
      <c r="B29" s="33">
        <v>200138</v>
      </c>
      <c r="C29" s="34">
        <v>2.63</v>
      </c>
      <c r="D29" s="35" t="s">
        <v>41</v>
      </c>
      <c r="E29" s="89" t="s">
        <v>30</v>
      </c>
      <c r="F29" s="35">
        <f t="shared" si="0"/>
        <v>2.63</v>
      </c>
      <c r="G29" s="36">
        <f t="shared" si="1"/>
        <v>11.050420168067227</v>
      </c>
    </row>
    <row r="30" spans="1:10" ht="15.75" thickBot="1" x14ac:dyDescent="0.3">
      <c r="A30" s="55" t="s">
        <v>12</v>
      </c>
      <c r="B30" s="56">
        <v>200139</v>
      </c>
      <c r="C30" s="57">
        <v>4.7569999999999997</v>
      </c>
      <c r="D30" s="85">
        <f>+C30</f>
        <v>4.7569999999999997</v>
      </c>
      <c r="E30" s="90" t="s">
        <v>31</v>
      </c>
      <c r="F30" s="35">
        <f t="shared" si="0"/>
        <v>4.7569999999999997</v>
      </c>
      <c r="G30" s="36">
        <f t="shared" si="1"/>
        <v>19.987394957983192</v>
      </c>
    </row>
    <row r="31" spans="1:10" ht="15.75" thickBot="1" x14ac:dyDescent="0.3">
      <c r="A31" s="108" t="s">
        <v>14</v>
      </c>
      <c r="B31" s="109">
        <v>200201</v>
      </c>
      <c r="C31" s="110">
        <v>29.9</v>
      </c>
      <c r="D31" s="111">
        <v>6.4</v>
      </c>
      <c r="E31" s="112" t="s">
        <v>32</v>
      </c>
      <c r="F31" s="111">
        <f t="shared" si="0"/>
        <v>29.9</v>
      </c>
      <c r="G31" s="107">
        <f t="shared" si="1"/>
        <v>125.63025210084034</v>
      </c>
    </row>
    <row r="32" spans="1:10" x14ac:dyDescent="0.25">
      <c r="A32" s="23" t="s">
        <v>15</v>
      </c>
      <c r="B32" s="24">
        <v>200301</v>
      </c>
      <c r="C32" s="27">
        <v>11.09</v>
      </c>
      <c r="D32" s="113">
        <v>11.095000000000001</v>
      </c>
      <c r="E32" s="133" t="s">
        <v>33</v>
      </c>
      <c r="F32" s="137">
        <f>SUM(C32:C33)</f>
        <v>49.64</v>
      </c>
      <c r="G32" s="127">
        <f>(F32/$B$4)*1000</f>
        <v>208.57142857142858</v>
      </c>
      <c r="I32" s="95"/>
      <c r="J32" s="95"/>
    </row>
    <row r="33" spans="1:13" ht="15.75" thickBot="1" x14ac:dyDescent="0.3">
      <c r="A33" s="25" t="s">
        <v>16</v>
      </c>
      <c r="B33" s="26">
        <v>200301</v>
      </c>
      <c r="C33" s="31">
        <v>38.549999999999997</v>
      </c>
      <c r="D33" s="114">
        <v>38.549999999999997</v>
      </c>
      <c r="E33" s="134"/>
      <c r="F33" s="138"/>
      <c r="G33" s="128"/>
      <c r="I33" s="95"/>
      <c r="J33" s="95"/>
    </row>
    <row r="34" spans="1:13" ht="15.75" thickBot="1" x14ac:dyDescent="0.3">
      <c r="A34" s="32" t="s">
        <v>58</v>
      </c>
      <c r="B34" s="33">
        <v>200303</v>
      </c>
      <c r="C34" s="34">
        <v>0</v>
      </c>
      <c r="D34" s="115" t="s">
        <v>41</v>
      </c>
      <c r="E34" s="116" t="str">
        <f>+A34</f>
        <v>Uliční smetky</v>
      </c>
      <c r="F34" s="115">
        <f>+C34</f>
        <v>0</v>
      </c>
      <c r="G34" s="36">
        <f>(F34/$B$4)*1000</f>
        <v>0</v>
      </c>
    </row>
    <row r="35" spans="1:13" x14ac:dyDescent="0.25">
      <c r="A35" s="68" t="s">
        <v>17</v>
      </c>
      <c r="B35" s="69">
        <v>200307</v>
      </c>
      <c r="C35" s="70">
        <v>0</v>
      </c>
      <c r="D35" s="82" t="s">
        <v>41</v>
      </c>
      <c r="E35" s="135" t="s">
        <v>34</v>
      </c>
      <c r="F35" s="131">
        <f>SUM(C35:C36)</f>
        <v>3.48</v>
      </c>
      <c r="G35" s="125">
        <f>(F35/$B$4)*1000</f>
        <v>14.621848739495798</v>
      </c>
    </row>
    <row r="36" spans="1:13" ht="15.75" thickBot="1" x14ac:dyDescent="0.3">
      <c r="A36" s="25" t="s">
        <v>18</v>
      </c>
      <c r="B36" s="26">
        <v>200307</v>
      </c>
      <c r="C36" s="31">
        <v>3.48</v>
      </c>
      <c r="D36" s="81" t="s">
        <v>41</v>
      </c>
      <c r="E36" s="136"/>
      <c r="F36" s="132"/>
      <c r="G36" s="126"/>
    </row>
    <row r="37" spans="1:13" x14ac:dyDescent="0.25">
      <c r="A37" s="64" t="s">
        <v>19</v>
      </c>
      <c r="B37" s="65">
        <v>200140</v>
      </c>
      <c r="C37" s="66">
        <v>0</v>
      </c>
      <c r="D37" s="82" t="s">
        <v>41</v>
      </c>
      <c r="E37" s="91"/>
      <c r="F37" s="37"/>
      <c r="G37" s="38">
        <f t="shared" si="1"/>
        <v>0</v>
      </c>
    </row>
    <row r="38" spans="1:13" x14ac:dyDescent="0.25">
      <c r="A38" s="61" t="s">
        <v>20</v>
      </c>
      <c r="B38" s="62">
        <v>200101</v>
      </c>
      <c r="C38" s="63">
        <v>0</v>
      </c>
      <c r="D38" s="83" t="s">
        <v>41</v>
      </c>
      <c r="E38" s="92"/>
      <c r="F38" s="39"/>
      <c r="G38" s="40">
        <f t="shared" si="1"/>
        <v>0</v>
      </c>
    </row>
    <row r="39" spans="1:13" x14ac:dyDescent="0.25">
      <c r="A39" s="100" t="s">
        <v>45</v>
      </c>
      <c r="B39" s="96">
        <v>200301</v>
      </c>
      <c r="C39" s="97">
        <v>0</v>
      </c>
      <c r="D39" s="84" t="s">
        <v>41</v>
      </c>
      <c r="E39" s="98"/>
      <c r="F39" s="99"/>
      <c r="G39" s="40">
        <f t="shared" si="1"/>
        <v>0</v>
      </c>
    </row>
    <row r="40" spans="1:13" ht="15.75" thickBot="1" x14ac:dyDescent="0.3">
      <c r="A40" s="76" t="s">
        <v>21</v>
      </c>
      <c r="B40" s="77">
        <v>200307</v>
      </c>
      <c r="C40" s="78">
        <v>1.44</v>
      </c>
      <c r="D40" s="81" t="s">
        <v>41</v>
      </c>
      <c r="E40" s="93"/>
      <c r="F40" s="79"/>
      <c r="G40" s="80">
        <f t="shared" si="1"/>
        <v>6.0504201680672267</v>
      </c>
      <c r="K40" s="45"/>
    </row>
    <row r="41" spans="1:13" ht="15.75" thickBot="1" x14ac:dyDescent="0.3">
      <c r="A41" s="58" t="s">
        <v>22</v>
      </c>
      <c r="B41" s="59"/>
      <c r="C41" s="59">
        <f>SUM(C7:C40)</f>
        <v>108.28999999999999</v>
      </c>
      <c r="D41" s="60"/>
      <c r="E41" s="74"/>
      <c r="F41" s="60"/>
      <c r="G41" s="75">
        <f>(C41/$B$4)*1000</f>
        <v>454.99999999999994</v>
      </c>
      <c r="M41" s="45"/>
    </row>
    <row r="43" spans="1:13" ht="15.75" thickBot="1" x14ac:dyDescent="0.3"/>
    <row r="44" spans="1:13" x14ac:dyDescent="0.25">
      <c r="A44" s="11" t="s">
        <v>59</v>
      </c>
      <c r="B44" s="12">
        <f>B45+B46</f>
        <v>104.94299999999998</v>
      </c>
      <c r="C44" s="13">
        <f>B44/B44</f>
        <v>1</v>
      </c>
      <c r="D44" s="52"/>
      <c r="E44" s="28"/>
      <c r="F44" s="28"/>
    </row>
    <row r="45" spans="1:13" x14ac:dyDescent="0.25">
      <c r="A45" s="3" t="s">
        <v>23</v>
      </c>
      <c r="B45" s="14">
        <f>SUM(C26:C28,C29:C31,C37:C38,C24:C25)</f>
        <v>49.813000000000002</v>
      </c>
      <c r="C45" s="15">
        <f>$B$45/$B$44</f>
        <v>0.47466720028968118</v>
      </c>
      <c r="D45" s="53"/>
      <c r="E45" s="29"/>
      <c r="F45" s="29"/>
    </row>
    <row r="46" spans="1:13" ht="15.75" thickBot="1" x14ac:dyDescent="0.3">
      <c r="A46" s="5" t="s">
        <v>24</v>
      </c>
      <c r="B46" s="16">
        <f>SUM(C12:C14,C32:C36,C39:C40)</f>
        <v>55.129999999999988</v>
      </c>
      <c r="C46" s="17">
        <f>$B$46/$B$44</f>
        <v>0.52533279971031888</v>
      </c>
      <c r="D46" s="54"/>
      <c r="E46" s="30"/>
      <c r="F46" s="30"/>
    </row>
    <row r="47" spans="1:13" ht="15.75" thickBot="1" x14ac:dyDescent="0.3"/>
    <row r="48" spans="1:13" x14ac:dyDescent="0.25">
      <c r="A48" s="11" t="s">
        <v>25</v>
      </c>
      <c r="B48" s="18">
        <f>$B$4*0.18</f>
        <v>42.839999999999996</v>
      </c>
    </row>
    <row r="49" spans="1:2" ht="15.75" thickBot="1" x14ac:dyDescent="0.3">
      <c r="A49" s="5" t="s">
        <v>26</v>
      </c>
      <c r="B49" s="19">
        <f>$C$32+$C$35</f>
        <v>11.09</v>
      </c>
    </row>
    <row r="50" spans="1:2" x14ac:dyDescent="0.25">
      <c r="A50" s="45"/>
      <c r="B50" s="45"/>
    </row>
    <row r="51" spans="1:2" x14ac:dyDescent="0.25">
      <c r="A51" s="41"/>
    </row>
    <row r="52" spans="1:2" x14ac:dyDescent="0.25">
      <c r="A52" s="46"/>
    </row>
    <row r="53" spans="1:2" x14ac:dyDescent="0.25">
      <c r="A53" s="41"/>
    </row>
    <row r="54" spans="1:2" ht="30" customHeight="1" x14ac:dyDescent="0.25">
      <c r="A54" s="41"/>
    </row>
    <row r="55" spans="1:2" x14ac:dyDescent="0.25">
      <c r="A55" s="46"/>
      <c r="B55" s="45"/>
    </row>
    <row r="56" spans="1:2" x14ac:dyDescent="0.25">
      <c r="A56" s="41"/>
    </row>
    <row r="57" spans="1:2" x14ac:dyDescent="0.25">
      <c r="A57" s="41"/>
    </row>
    <row r="58" spans="1:2" x14ac:dyDescent="0.25">
      <c r="A58" s="46"/>
    </row>
    <row r="59" spans="1:2" x14ac:dyDescent="0.25">
      <c r="A59" s="41"/>
    </row>
  </sheetData>
  <mergeCells count="12">
    <mergeCell ref="G7:G14"/>
    <mergeCell ref="G15:G25"/>
    <mergeCell ref="G32:G33"/>
    <mergeCell ref="G35:G36"/>
    <mergeCell ref="E15:E25"/>
    <mergeCell ref="F15:F25"/>
    <mergeCell ref="E32:E33"/>
    <mergeCell ref="E35:E36"/>
    <mergeCell ref="F32:F33"/>
    <mergeCell ref="F35:F36"/>
    <mergeCell ref="F7:F14"/>
    <mergeCell ref="E7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zoomScaleNormal="100" workbookViewId="0">
      <selection activeCell="A2" sqref="A2"/>
    </sheetView>
  </sheetViews>
  <sheetFormatPr defaultRowHeight="15" x14ac:dyDescent="0.25"/>
  <cols>
    <col min="1" max="1" width="45.28515625" customWidth="1"/>
    <col min="2" max="2" width="22" customWidth="1"/>
    <col min="3" max="3" width="19.140625" customWidth="1"/>
    <col min="4" max="4" width="18.5703125" customWidth="1"/>
  </cols>
  <sheetData>
    <row r="1" spans="1:8" ht="34.5" customHeight="1" x14ac:dyDescent="0.3">
      <c r="A1" s="142" t="s">
        <v>85</v>
      </c>
      <c r="B1" s="142"/>
      <c r="C1" s="142"/>
      <c r="D1" s="43"/>
      <c r="E1" s="43"/>
      <c r="F1" s="43"/>
      <c r="G1" s="43"/>
    </row>
    <row r="2" spans="1:8" ht="12" customHeight="1" x14ac:dyDescent="0.25">
      <c r="A2" s="42"/>
      <c r="B2" s="42"/>
      <c r="C2" s="42"/>
      <c r="D2" s="43"/>
      <c r="E2" s="43"/>
      <c r="F2" s="43"/>
      <c r="G2" s="43"/>
    </row>
    <row r="3" spans="1:8" ht="15" customHeight="1" x14ac:dyDescent="0.25">
      <c r="A3" s="143" t="s">
        <v>35</v>
      </c>
      <c r="B3" s="41"/>
      <c r="C3" s="41"/>
      <c r="D3" s="41"/>
      <c r="E3" s="41"/>
      <c r="F3" s="41"/>
      <c r="G3" s="41"/>
      <c r="H3" s="41"/>
    </row>
    <row r="4" spans="1:8" ht="90.75" customHeight="1" x14ac:dyDescent="0.25">
      <c r="A4" s="143"/>
      <c r="B4" s="47"/>
      <c r="C4" s="41"/>
      <c r="D4" s="41"/>
      <c r="E4" s="41"/>
      <c r="F4" s="41"/>
      <c r="G4" s="41"/>
      <c r="H4" s="41"/>
    </row>
    <row r="5" spans="1:8" x14ac:dyDescent="0.25">
      <c r="A5" s="41"/>
      <c r="B5" s="47"/>
      <c r="C5" s="41"/>
      <c r="D5" s="41"/>
      <c r="E5" s="41"/>
      <c r="F5" s="41"/>
      <c r="G5" s="41"/>
      <c r="H5" s="41"/>
    </row>
    <row r="6" spans="1:8" ht="4.5" customHeight="1" x14ac:dyDescent="0.25">
      <c r="A6" s="41"/>
      <c r="B6" s="47"/>
      <c r="C6" s="41"/>
      <c r="D6" s="41"/>
      <c r="E6" s="41"/>
      <c r="F6" s="41"/>
      <c r="G6" s="41"/>
      <c r="H6" s="41"/>
    </row>
    <row r="7" spans="1:8" x14ac:dyDescent="0.25">
      <c r="A7" s="41"/>
      <c r="B7" s="41"/>
    </row>
    <row r="8" spans="1:8" x14ac:dyDescent="0.25">
      <c r="A8" s="41"/>
      <c r="B8" s="41"/>
    </row>
    <row r="9" spans="1:8" x14ac:dyDescent="0.25">
      <c r="A9" s="41"/>
      <c r="B9" s="41"/>
    </row>
    <row r="10" spans="1:8" x14ac:dyDescent="0.25">
      <c r="A10" s="41"/>
      <c r="B10" s="41"/>
    </row>
    <row r="11" spans="1:8" x14ac:dyDescent="0.25">
      <c r="A11" s="41"/>
      <c r="B11" s="41"/>
    </row>
    <row r="32" ht="46.5" customHeight="1" x14ac:dyDescent="0.25"/>
    <row r="34" spans="1:4" ht="33" customHeight="1" x14ac:dyDescent="0.25"/>
    <row r="35" spans="1:4" ht="33.75" customHeight="1" x14ac:dyDescent="0.25"/>
    <row r="36" spans="1:4" ht="18.75" customHeight="1" x14ac:dyDescent="0.25"/>
    <row r="37" spans="1:4" ht="19.5" customHeight="1" x14ac:dyDescent="0.25"/>
    <row r="38" spans="1:4" ht="22.5" customHeight="1" x14ac:dyDescent="0.25"/>
    <row r="39" spans="1:4" x14ac:dyDescent="0.25">
      <c r="A39" s="20" t="s">
        <v>61</v>
      </c>
    </row>
    <row r="40" spans="1:4" x14ac:dyDescent="0.25">
      <c r="B40" s="117" t="s">
        <v>62</v>
      </c>
      <c r="C40" s="9" t="s">
        <v>63</v>
      </c>
      <c r="D40" s="45"/>
    </row>
    <row r="41" spans="1:4" x14ac:dyDescent="0.25">
      <c r="A41" s="118" t="s">
        <v>64</v>
      </c>
      <c r="B41" s="119">
        <f>'Výchozí podklad'!C32+'Výchozí podklad'!C33</f>
        <v>49.64</v>
      </c>
      <c r="C41" s="119">
        <f>B41/'Výchozí podklad'!$B$4*1000</f>
        <v>208.57142857142858</v>
      </c>
    </row>
    <row r="42" spans="1:4" x14ac:dyDescent="0.25">
      <c r="A42" s="118" t="s">
        <v>65</v>
      </c>
      <c r="B42" s="119">
        <f>'Výchozí podklad'!C36</f>
        <v>3.48</v>
      </c>
      <c r="C42" s="119">
        <f>B42/'Výchozí podklad'!$B$4*1000</f>
        <v>14.621848739495798</v>
      </c>
    </row>
    <row r="43" spans="1:4" x14ac:dyDescent="0.25">
      <c r="A43" s="118" t="s">
        <v>66</v>
      </c>
      <c r="B43" s="119">
        <f>'Výchozí podklad'!F26</f>
        <v>5.101</v>
      </c>
      <c r="C43" s="119">
        <f>B43/'Výchozí podklad'!$B$4*1000</f>
        <v>21.432773109243698</v>
      </c>
    </row>
    <row r="44" spans="1:4" x14ac:dyDescent="0.25">
      <c r="A44" s="118" t="s">
        <v>67</v>
      </c>
      <c r="B44" s="119">
        <f>'Výchozí podklad'!F30</f>
        <v>4.7569999999999997</v>
      </c>
      <c r="C44" s="119">
        <f>B44/'Výchozí podklad'!$B$4*1000</f>
        <v>19.987394957983192</v>
      </c>
    </row>
    <row r="45" spans="1:4" x14ac:dyDescent="0.25">
      <c r="A45" s="118" t="s">
        <v>68</v>
      </c>
      <c r="B45" s="119">
        <f>'Výchozí podklad'!F27</f>
        <v>1.84</v>
      </c>
      <c r="C45" s="119">
        <f>B45/'Výchozí podklad'!$B$4*1000</f>
        <v>7.73109243697479</v>
      </c>
      <c r="D45" s="45"/>
    </row>
    <row r="46" spans="1:4" x14ac:dyDescent="0.25">
      <c r="A46" s="118" t="s">
        <v>69</v>
      </c>
      <c r="B46" s="119">
        <f>'Výchozí podklad'!C24</f>
        <v>5.4320000000000004</v>
      </c>
      <c r="C46" s="119">
        <f>B46/'Výchozí podklad'!$B$4*1000</f>
        <v>22.823529411764707</v>
      </c>
    </row>
    <row r="47" spans="1:4" x14ac:dyDescent="0.25">
      <c r="A47" s="118" t="s">
        <v>70</v>
      </c>
      <c r="B47" s="119">
        <f>'Výchozí podklad'!F31</f>
        <v>29.9</v>
      </c>
      <c r="C47" s="119">
        <f>B47/'Výchozí podklad'!$B$4*1000</f>
        <v>125.63025210084034</v>
      </c>
    </row>
    <row r="48" spans="1:4" x14ac:dyDescent="0.25">
      <c r="A48" s="118" t="s">
        <v>71</v>
      </c>
      <c r="B48" s="119">
        <f>'Výchozí podklad'!F28</f>
        <v>0.153</v>
      </c>
      <c r="C48" s="119">
        <f>B48/'Výchozí podklad'!$B$4*1000</f>
        <v>0.64285714285714279</v>
      </c>
    </row>
    <row r="49" spans="1:3" x14ac:dyDescent="0.25">
      <c r="A49" s="118" t="s">
        <v>72</v>
      </c>
      <c r="B49" s="119">
        <f>'Výchozí podklad'!C7+'Výchozí podklad'!C10+'Výchozí podklad'!C14</f>
        <v>0.747</v>
      </c>
      <c r="C49" s="119">
        <f>B49/'Výchozí podklad'!$B$4*1000</f>
        <v>3.1386554621848739</v>
      </c>
    </row>
    <row r="50" spans="1:3" x14ac:dyDescent="0.25">
      <c r="A50" s="41" t="s">
        <v>36</v>
      </c>
      <c r="B50" s="44"/>
      <c r="C50" s="44"/>
    </row>
    <row r="51" spans="1:3" x14ac:dyDescent="0.25">
      <c r="A51" s="41"/>
      <c r="B51" s="44"/>
      <c r="C51" s="44"/>
    </row>
    <row r="52" spans="1:3" x14ac:dyDescent="0.25">
      <c r="A52" s="118" t="s">
        <v>73</v>
      </c>
      <c r="B52" s="120">
        <f>527733+20345+9438</f>
        <v>557516</v>
      </c>
    </row>
    <row r="53" spans="1:3" x14ac:dyDescent="0.25">
      <c r="A53" s="118" t="s">
        <v>74</v>
      </c>
      <c r="B53" s="120">
        <v>289215</v>
      </c>
    </row>
    <row r="54" spans="1:3" ht="30" x14ac:dyDescent="0.25">
      <c r="A54" s="121" t="s">
        <v>75</v>
      </c>
      <c r="B54" s="120">
        <f>+B53-B52</f>
        <v>-268301</v>
      </c>
    </row>
    <row r="55" spans="1:3" x14ac:dyDescent="0.25">
      <c r="A55" s="122"/>
      <c r="B55" s="44"/>
    </row>
    <row r="56" spans="1:3" x14ac:dyDescent="0.25">
      <c r="A56" s="123" t="s">
        <v>76</v>
      </c>
      <c r="B56" s="44"/>
    </row>
    <row r="57" spans="1:3" ht="176.25" customHeight="1" x14ac:dyDescent="0.25">
      <c r="A57" s="141" t="s">
        <v>83</v>
      </c>
      <c r="B57" s="141"/>
      <c r="C57" s="141"/>
    </row>
    <row r="58" spans="1:3" x14ac:dyDescent="0.25">
      <c r="C58" s="46"/>
    </row>
    <row r="59" spans="1:3" x14ac:dyDescent="0.25">
      <c r="A59" s="124" t="s">
        <v>77</v>
      </c>
      <c r="C59" s="41"/>
    </row>
    <row r="60" spans="1:3" ht="168" customHeight="1" x14ac:dyDescent="0.25">
      <c r="A60" s="141" t="s">
        <v>80</v>
      </c>
      <c r="B60" s="141"/>
      <c r="C60" s="141"/>
    </row>
    <row r="61" spans="1:3" x14ac:dyDescent="0.25">
      <c r="C61" s="46"/>
    </row>
    <row r="62" spans="1:3" x14ac:dyDescent="0.25">
      <c r="A62" s="45" t="s">
        <v>78</v>
      </c>
      <c r="C62" s="41"/>
    </row>
    <row r="63" spans="1:3" ht="112.5" customHeight="1" x14ac:dyDescent="0.25">
      <c r="A63" s="141" t="s">
        <v>81</v>
      </c>
      <c r="B63" s="141"/>
      <c r="C63" s="141"/>
    </row>
    <row r="64" spans="1:3" x14ac:dyDescent="0.25">
      <c r="C64" s="46"/>
    </row>
    <row r="65" spans="1:3" x14ac:dyDescent="0.25">
      <c r="A65" s="45" t="s">
        <v>79</v>
      </c>
      <c r="C65" s="41"/>
    </row>
    <row r="66" spans="1:3" ht="78" customHeight="1" x14ac:dyDescent="0.25">
      <c r="A66" s="141" t="s">
        <v>84</v>
      </c>
      <c r="B66" s="141"/>
      <c r="C66" s="141"/>
    </row>
  </sheetData>
  <mergeCells count="6">
    <mergeCell ref="A60:C60"/>
    <mergeCell ref="A63:C63"/>
    <mergeCell ref="A66:C66"/>
    <mergeCell ref="A1:C1"/>
    <mergeCell ref="A3:A4"/>
    <mergeCell ref="A57:C57"/>
  </mergeCells>
  <pageMargins left="0.7" right="0.7" top="0.78740157499999996" bottom="0.78740157499999996" header="0.3" footer="0.3"/>
  <pageSetup paperSize="9" orientation="portrait" r:id="rId1"/>
  <rowBreaks count="2" manualBreakCount="2">
    <brk id="38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Výchozí podklad</vt:lpstr>
      <vt:lpstr>Ke zveřejnění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Večeřová</dc:creator>
  <cp:lastModifiedBy>Švestková</cp:lastModifiedBy>
  <cp:lastPrinted>2024-08-01T08:53:02Z</cp:lastPrinted>
  <dcterms:created xsi:type="dcterms:W3CDTF">2024-07-29T08:30:17Z</dcterms:created>
  <dcterms:modified xsi:type="dcterms:W3CDTF">2026-05-25T12:19:01Z</dcterms:modified>
</cp:coreProperties>
</file>