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0" yWindow="0" windowWidth="23256" windowHeight="12132" tabRatio="777" activeTab="1"/>
  </bookViews>
  <sheets>
    <sheet name="Příjmy 2026_rozpočet" sheetId="1" r:id="rId1"/>
    <sheet name="Výdaje 2026_rozpočet" sheetId="2" r:id="rId2"/>
    <sheet name="FIN9_prijmy" sheetId="8" state="hidden" r:id="rId3"/>
    <sheet name="FIN9_vydaje" sheetId="15" state="hidden" r:id="rId4"/>
  </sheets>
  <definedNames>
    <definedName name="_xlnm._FilterDatabase" localSheetId="3" hidden="1">FIN9_vydaje!$A$1:$K$118</definedName>
    <definedName name="_xlnm.Print_Area" localSheetId="0">'Příjmy 2026_rozpočet'!$B$1:$E$97</definedName>
    <definedName name="_xlnm.Print_Area" localSheetId="1">'Výdaje 2026_rozpočet'!$B$1:$F$257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3" i="2" l="1"/>
  <c r="E52" i="2"/>
  <c r="E11" i="2"/>
  <c r="E200" i="2"/>
  <c r="E199" i="2"/>
  <c r="E162" i="2" l="1"/>
  <c r="E161" i="2"/>
  <c r="E16" i="2"/>
  <c r="E85" i="1" l="1"/>
  <c r="E86" i="1" s="1"/>
  <c r="E172" i="2" l="1"/>
  <c r="E180" i="2"/>
  <c r="E3" i="2" l="1"/>
  <c r="E90" i="1" l="1"/>
  <c r="E75" i="1"/>
  <c r="E63" i="1"/>
  <c r="E59" i="1"/>
  <c r="E51" i="1"/>
  <c r="E43" i="1"/>
  <c r="E39" i="1"/>
  <c r="E35" i="1"/>
  <c r="E249" i="2"/>
  <c r="E245" i="2"/>
  <c r="E241" i="2"/>
  <c r="E233" i="2"/>
  <c r="E157" i="2"/>
  <c r="E153" i="2"/>
  <c r="E135" i="2"/>
  <c r="E131" i="2"/>
  <c r="E127" i="2"/>
  <c r="E114" i="2"/>
  <c r="E104" i="2"/>
  <c r="E100" i="2"/>
  <c r="E96" i="2"/>
  <c r="E92" i="2"/>
  <c r="E75" i="2"/>
  <c r="E71" i="2"/>
  <c r="E47" i="2"/>
  <c r="E29" i="2"/>
  <c r="E25" i="2"/>
  <c r="E21" i="2"/>
  <c r="E17" i="2"/>
  <c r="E47" i="1" l="1"/>
  <c r="E237" i="2"/>
  <c r="E123" i="2"/>
  <c r="E61" i="2"/>
  <c r="E229" i="2"/>
  <c r="E119" i="2"/>
  <c r="E55" i="2"/>
  <c r="E88" i="2"/>
  <c r="E71" i="1"/>
  <c r="E43" i="2"/>
  <c r="E164" i="2"/>
  <c r="E13" i="2"/>
  <c r="E81" i="2"/>
  <c r="E194" i="2"/>
  <c r="E143" i="2"/>
  <c r="E110" i="2"/>
  <c r="E67" i="2"/>
  <c r="E149" i="2"/>
  <c r="E187" i="2"/>
  <c r="E82" i="1"/>
  <c r="E31" i="1"/>
  <c r="E251" i="2" l="1"/>
  <c r="B1" i="2" l="1"/>
  <c r="E55" i="1" l="1"/>
  <c r="E92" i="1" l="1"/>
  <c r="S2" i="15"/>
  <c r="M99" i="15" l="1"/>
  <c r="M32" i="8"/>
  <c r="S2" i="8"/>
  <c r="D118" i="2"/>
  <c r="R2" i="15" l="1"/>
  <c r="T2" i="15"/>
  <c r="A102" i="15" l="1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01" i="15"/>
  <c r="A100" i="15"/>
  <c r="A99" i="15"/>
  <c r="A98" i="15"/>
  <c r="A97" i="15"/>
  <c r="A96" i="15"/>
  <c r="A95" i="15"/>
  <c r="A94" i="15"/>
  <c r="A93" i="15"/>
  <c r="A92" i="15"/>
  <c r="A91" i="15"/>
  <c r="A90" i="15"/>
  <c r="A89" i="15"/>
  <c r="A88" i="15"/>
  <c r="A87" i="15"/>
  <c r="A86" i="15"/>
  <c r="A85" i="15"/>
  <c r="A84" i="15"/>
  <c r="A83" i="15"/>
  <c r="A82" i="15"/>
  <c r="A81" i="15"/>
  <c r="A80" i="15"/>
  <c r="A79" i="15"/>
  <c r="A78" i="15"/>
  <c r="A77" i="15"/>
  <c r="A76" i="15"/>
  <c r="A75" i="15"/>
  <c r="A74" i="15"/>
  <c r="A73" i="15"/>
  <c r="A72" i="15"/>
  <c r="A71" i="15"/>
  <c r="A70" i="15"/>
  <c r="A69" i="15"/>
  <c r="A68" i="15"/>
  <c r="A67" i="15"/>
  <c r="A66" i="15"/>
  <c r="A65" i="15"/>
  <c r="A64" i="15"/>
  <c r="A63" i="15"/>
  <c r="A62" i="15"/>
  <c r="A61" i="15"/>
  <c r="A60" i="15"/>
  <c r="A59" i="15"/>
  <c r="A58" i="15"/>
  <c r="A57" i="15"/>
  <c r="A56" i="15"/>
  <c r="A55" i="15"/>
  <c r="A54" i="15"/>
  <c r="A53" i="15"/>
  <c r="A52" i="15"/>
  <c r="A51" i="15"/>
  <c r="A50" i="15"/>
  <c r="A49" i="15"/>
  <c r="A48" i="15"/>
  <c r="A47" i="15"/>
  <c r="A46" i="15"/>
  <c r="A45" i="15"/>
  <c r="A44" i="15"/>
  <c r="A43" i="15"/>
  <c r="A42" i="15"/>
  <c r="A41" i="15"/>
  <c r="A40" i="15"/>
  <c r="A39" i="15"/>
  <c r="A38" i="15"/>
  <c r="A37" i="15"/>
  <c r="A36" i="15"/>
  <c r="A35" i="15"/>
  <c r="A34" i="15"/>
  <c r="A33" i="15"/>
  <c r="A32" i="15"/>
  <c r="A31" i="15"/>
  <c r="A30" i="15"/>
  <c r="A29" i="15"/>
  <c r="A28" i="15"/>
  <c r="A27" i="15"/>
  <c r="A26" i="15"/>
  <c r="A25" i="15"/>
  <c r="A24" i="15"/>
  <c r="A23" i="15"/>
  <c r="A22" i="15"/>
  <c r="A21" i="15"/>
  <c r="A20" i="15"/>
  <c r="A19" i="15"/>
  <c r="A18" i="15"/>
  <c r="A17" i="15"/>
  <c r="A16" i="15"/>
  <c r="A15" i="15"/>
  <c r="A14" i="15"/>
  <c r="A13" i="15"/>
  <c r="A12" i="15"/>
  <c r="A11" i="15"/>
  <c r="A10" i="15"/>
  <c r="A9" i="15"/>
  <c r="A8" i="15"/>
  <c r="A7" i="15"/>
  <c r="A6" i="15"/>
  <c r="A5" i="15"/>
  <c r="A4" i="15"/>
  <c r="A3" i="15"/>
  <c r="A2" i="15"/>
  <c r="U2" i="8" l="1"/>
  <c r="T2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3" i="8"/>
  <c r="A2" i="8"/>
  <c r="B103" i="2"/>
  <c r="B105" i="15" l="1"/>
  <c r="B113" i="15"/>
  <c r="B100" i="15"/>
  <c r="B98" i="15"/>
  <c r="B96" i="15"/>
  <c r="B94" i="15"/>
  <c r="B92" i="15"/>
  <c r="B90" i="15"/>
  <c r="B88" i="15"/>
  <c r="B86" i="15"/>
  <c r="B84" i="15"/>
  <c r="B82" i="15"/>
  <c r="B80" i="15"/>
  <c r="B78" i="15"/>
  <c r="B76" i="15"/>
  <c r="B74" i="15"/>
  <c r="B72" i="15"/>
  <c r="B70" i="15"/>
  <c r="B68" i="15"/>
  <c r="B66" i="15"/>
  <c r="B64" i="15"/>
  <c r="B62" i="15"/>
  <c r="B60" i="15"/>
  <c r="B58" i="15"/>
  <c r="B56" i="15"/>
  <c r="B103" i="15"/>
  <c r="B111" i="15"/>
  <c r="B7" i="15"/>
  <c r="B5" i="15"/>
  <c r="B3" i="15"/>
  <c r="B115" i="15"/>
  <c r="B99" i="15"/>
  <c r="B91" i="15"/>
  <c r="B83" i="15"/>
  <c r="B75" i="15"/>
  <c r="B67" i="15"/>
  <c r="B59" i="15"/>
  <c r="B54" i="15"/>
  <c r="B52" i="15"/>
  <c r="B50" i="15"/>
  <c r="B48" i="15"/>
  <c r="B46" i="15"/>
  <c r="B44" i="15"/>
  <c r="B42" i="15"/>
  <c r="B40" i="15"/>
  <c r="B38" i="15"/>
  <c r="B36" i="15"/>
  <c r="B34" i="15"/>
  <c r="B32" i="15"/>
  <c r="B30" i="15"/>
  <c r="B28" i="15"/>
  <c r="B26" i="15"/>
  <c r="B24" i="15"/>
  <c r="B22" i="15"/>
  <c r="B20" i="15"/>
  <c r="B18" i="15"/>
  <c r="B16" i="15"/>
  <c r="B14" i="15"/>
  <c r="B12" i="15"/>
  <c r="B10" i="15"/>
  <c r="B2" i="15"/>
  <c r="B109" i="15"/>
  <c r="B101" i="15"/>
  <c r="B93" i="15"/>
  <c r="B85" i="15"/>
  <c r="B77" i="15"/>
  <c r="B69" i="15"/>
  <c r="B61" i="15"/>
  <c r="B4" i="15"/>
  <c r="B117" i="15"/>
  <c r="B95" i="15"/>
  <c r="B79" i="15"/>
  <c r="B63" i="15"/>
  <c r="B51" i="15"/>
  <c r="B43" i="15"/>
  <c r="B35" i="15"/>
  <c r="B27" i="15"/>
  <c r="B19" i="15"/>
  <c r="B11" i="15"/>
  <c r="B71" i="15"/>
  <c r="B55" i="15"/>
  <c r="B39" i="15"/>
  <c r="B23" i="15"/>
  <c r="B89" i="15"/>
  <c r="B73" i="15"/>
  <c r="B57" i="15"/>
  <c r="B49" i="15"/>
  <c r="B41" i="15"/>
  <c r="B33" i="15"/>
  <c r="B25" i="15"/>
  <c r="B17" i="15"/>
  <c r="B9" i="15"/>
  <c r="B6" i="15"/>
  <c r="B107" i="15"/>
  <c r="B97" i="15"/>
  <c r="B81" i="15"/>
  <c r="B65" i="15"/>
  <c r="B53" i="15"/>
  <c r="B45" i="15"/>
  <c r="B37" i="15"/>
  <c r="B29" i="15"/>
  <c r="B21" i="15"/>
  <c r="B13" i="15"/>
  <c r="B87" i="15"/>
  <c r="B47" i="15"/>
  <c r="B31" i="15"/>
  <c r="B15" i="15"/>
  <c r="B110" i="15"/>
  <c r="B112" i="15"/>
  <c r="B114" i="15"/>
  <c r="B104" i="15"/>
  <c r="B102" i="15"/>
  <c r="B106" i="15"/>
  <c r="B8" i="15"/>
  <c r="B116" i="15"/>
  <c r="B118" i="15"/>
  <c r="B108" i="15"/>
  <c r="B5" i="8"/>
  <c r="B9" i="8"/>
  <c r="B13" i="8"/>
  <c r="B17" i="8"/>
  <c r="B21" i="8"/>
  <c r="B25" i="8"/>
  <c r="B29" i="8"/>
  <c r="B2" i="8"/>
  <c r="B6" i="8"/>
  <c r="B10" i="8"/>
  <c r="B14" i="8"/>
  <c r="B18" i="8"/>
  <c r="B22" i="8"/>
  <c r="B26" i="8"/>
  <c r="B30" i="8"/>
  <c r="B3" i="8"/>
  <c r="B7" i="8"/>
  <c r="B11" i="8"/>
  <c r="B15" i="8"/>
  <c r="B19" i="8"/>
  <c r="B23" i="8"/>
  <c r="B27" i="8"/>
  <c r="B31" i="8"/>
  <c r="B4" i="8"/>
  <c r="B8" i="8"/>
  <c r="B12" i="8"/>
  <c r="B16" i="8"/>
  <c r="B20" i="8"/>
  <c r="B24" i="8"/>
  <c r="B28" i="8"/>
  <c r="B32" i="8"/>
  <c r="T3" i="8" l="1"/>
  <c r="T4" i="8" s="1"/>
  <c r="S3" i="15"/>
  <c r="S4" i="15" s="1"/>
  <c r="T3" i="15"/>
  <c r="T4" i="15" s="1"/>
  <c r="T5" i="15" s="1"/>
  <c r="R3" i="15"/>
  <c r="R4" i="15" s="1"/>
  <c r="U3" i="8"/>
  <c r="U4" i="8" s="1"/>
  <c r="U6" i="8" s="1"/>
  <c r="S3" i="8"/>
  <c r="S4" i="8" s="1"/>
</calcChain>
</file>

<file path=xl/comments1.xml><?xml version="1.0" encoding="utf-8"?>
<comments xmlns="http://schemas.openxmlformats.org/spreadsheetml/2006/main">
  <authors>
    <author>Svobodova Marcela (UniCredit CZ&amp;SK)</author>
  </authors>
  <commentList>
    <comment ref="H82" authorId="0">
      <text>
        <r>
          <rPr>
            <b/>
            <sz val="9"/>
            <color indexed="81"/>
            <rFont val="Tahoma"/>
            <family val="2"/>
            <charset val="238"/>
          </rPr>
          <t>??? Proč to tam je ???-160tis. Nemáme rozpočtováno</t>
        </r>
      </text>
    </comment>
    <comment ref="H88" authorId="0">
      <text>
        <r>
          <rPr>
            <b/>
            <sz val="9"/>
            <color indexed="81"/>
            <rFont val="Tahoma"/>
            <family val="2"/>
            <charset val="238"/>
          </rPr>
          <t>má být 230 a je jen 210 tis. !!!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<sst xmlns="http://schemas.openxmlformats.org/spreadsheetml/2006/main" count="868" uniqueCount="381">
  <si>
    <t>položka</t>
  </si>
  <si>
    <t>text</t>
  </si>
  <si>
    <t>Silnice</t>
  </si>
  <si>
    <t>…</t>
  </si>
  <si>
    <t>Provoz veřejné silniční dopravy</t>
  </si>
  <si>
    <t>Výdaje na dopravní obslužnost</t>
  </si>
  <si>
    <t>Odvádění a čištění odp. vod a nakládání s kaly</t>
  </si>
  <si>
    <t>Ochranné pomůcky ČOV</t>
  </si>
  <si>
    <t>Drobný hm.dlouhodob.majetek</t>
  </si>
  <si>
    <t>Nákup materiálu j.n.</t>
  </si>
  <si>
    <t>Studená voda ČOV</t>
  </si>
  <si>
    <t>Elektrická en.ČOV</t>
  </si>
  <si>
    <t>Tel.poplatky  ČOV</t>
  </si>
  <si>
    <t>Nákup ostatních služeb</t>
  </si>
  <si>
    <t>Neinvest.přísp. zřízeným PO</t>
  </si>
  <si>
    <t>Základní školy</t>
  </si>
  <si>
    <t>Věcné dary</t>
  </si>
  <si>
    <t>Činnosti knihovnické</t>
  </si>
  <si>
    <t>Výdaje na knihy a tisk</t>
  </si>
  <si>
    <t>Ostatní záležitosti kultury</t>
  </si>
  <si>
    <t>Rozhlas a televize i místní rozhlas</t>
  </si>
  <si>
    <t>Zálež.kultury,církví a sděl.prostředků</t>
  </si>
  <si>
    <t>Nákup materíálu</t>
  </si>
  <si>
    <t>Nákup ost. služeb</t>
  </si>
  <si>
    <t>Ost. tělovýchovná činnost</t>
  </si>
  <si>
    <t>Ost.neinv.transf.nezisk. a pod.org.</t>
  </si>
  <si>
    <t>Věřejné osvětlení</t>
  </si>
  <si>
    <t>Ostatní osobní výdaje</t>
  </si>
  <si>
    <t>Elektrická energie</t>
  </si>
  <si>
    <t xml:space="preserve">Nákup ostatních služeb </t>
  </si>
  <si>
    <t>Sběr a odvoz nebezpečných odpadů</t>
  </si>
  <si>
    <t>Sběr a odvoz komunálních odpadů</t>
  </si>
  <si>
    <t>Sběr a odvoz ostatních odpadů BIO</t>
  </si>
  <si>
    <t>Pohonné hmoty a maziva</t>
  </si>
  <si>
    <t>Dary obyvatelstvu</t>
  </si>
  <si>
    <t>Zastupitelstva obcí</t>
  </si>
  <si>
    <t>Odměny členů zastupitelstva a krajů</t>
  </si>
  <si>
    <t>Pov.poj.na soc.zab.a př.na st.p.z.</t>
  </si>
  <si>
    <t>Pov.poj.na veř.zdr.pojištění</t>
  </si>
  <si>
    <t xml:space="preserve">Cestovné </t>
  </si>
  <si>
    <t>Činnost místní správy</t>
  </si>
  <si>
    <t>Pov. poj.na veř.zdr. pojištění</t>
  </si>
  <si>
    <t>Pov.poj.na úrazové pojištění</t>
  </si>
  <si>
    <t>Výdaje na prádlo,oděv a obuv</t>
  </si>
  <si>
    <t>Výdaje na knihy,účetní pomůcky a tisk</t>
  </si>
  <si>
    <t>Drobný hmotný dlouhodobý majetek</t>
  </si>
  <si>
    <t>Nákup zboží</t>
  </si>
  <si>
    <t>Studená voda</t>
  </si>
  <si>
    <t>Plyn</t>
  </si>
  <si>
    <t>Služby telekom. a radiokomunikací</t>
  </si>
  <si>
    <t>Služby peněžních ústavů</t>
  </si>
  <si>
    <t>Nákup ostatních služeb (včetně účetní)</t>
  </si>
  <si>
    <t>Výdaje na dodavat.zajišť. oprav a údrž.</t>
  </si>
  <si>
    <t>Cestovné</t>
  </si>
  <si>
    <t>Výdaje na poř.věcí a služeb.pohošť.</t>
  </si>
  <si>
    <t>Ost.neinv.transf.nezisk. a podob.organ.</t>
  </si>
  <si>
    <t>Platby daní a popl.st. rozpočtu</t>
  </si>
  <si>
    <t>Ost.finanční operace</t>
  </si>
  <si>
    <t>Celkem výdaje</t>
  </si>
  <si>
    <t xml:space="preserve">paragraf </t>
  </si>
  <si>
    <t>Daň z příjmů práv.osob</t>
  </si>
  <si>
    <t>Daň z příjmů práv.osob za obce</t>
  </si>
  <si>
    <t>Daň z přidané hodnoty</t>
  </si>
  <si>
    <t>Poplatek ze psů</t>
  </si>
  <si>
    <t>Poplatek za užívání veř. prostranství</t>
  </si>
  <si>
    <t>Správní poplatky</t>
  </si>
  <si>
    <t>Daň z nemovitosti</t>
  </si>
  <si>
    <t>Přijaté nekapitál.příspěvky a náhrady</t>
  </si>
  <si>
    <t>Záležitost kultury apod.</t>
  </si>
  <si>
    <t>Nebytové hospodářství</t>
  </si>
  <si>
    <t>Příjmy z pronájmu ost.nem.a jejich čás</t>
  </si>
  <si>
    <t>Komunální služby a územní rozvoj</t>
  </si>
  <si>
    <t>Příjmy z prodeje pozemků</t>
  </si>
  <si>
    <t>...</t>
  </si>
  <si>
    <t>Příjmy z prodeje zboží</t>
  </si>
  <si>
    <t>Příjmy a výdaje z  úvěr.finanč.operací</t>
  </si>
  <si>
    <t>Celkem</t>
  </si>
  <si>
    <t>Odvádění a čištění odpadních vod j.n.</t>
  </si>
  <si>
    <t>Příjmy z posytování služeb a výrobků</t>
  </si>
  <si>
    <t>Přijaté nekapitálové příspěvky a náhrady</t>
  </si>
  <si>
    <t>Využívání a zneškodňování komunál. odpa.</t>
  </si>
  <si>
    <t>Výdaje na dodavatelsk. zajišť. opravy a údrž.</t>
  </si>
  <si>
    <t xml:space="preserve">Ost.os.výdaje </t>
  </si>
  <si>
    <t xml:space="preserve">Ostatní os.výdaje </t>
  </si>
  <si>
    <t>Výdaje na dodavatel. zajišť. opravy a údrž.</t>
  </si>
  <si>
    <t>Výdaje na dodavatelské zaj. opravy a údrž.</t>
  </si>
  <si>
    <t>parag.</t>
  </si>
  <si>
    <t>polož.</t>
  </si>
  <si>
    <t>Ost. NI př.transfer. ze státního rozp.</t>
  </si>
  <si>
    <t>Pojištění funkčně nespecifikované</t>
  </si>
  <si>
    <t>Budovy,stavby</t>
  </si>
  <si>
    <t>Ost. příjmy z vlastní činnosti</t>
  </si>
  <si>
    <t>Příjmy z úroků</t>
  </si>
  <si>
    <t>Platy zaměstnanců v prac. poměru</t>
  </si>
  <si>
    <t>Pov.poj.na soc.zab. a př. na st.p.z.</t>
  </si>
  <si>
    <t>Služby pošt.</t>
  </si>
  <si>
    <t>Ostatní služby a činn. v oblasti soc. péče</t>
  </si>
  <si>
    <t>Služby pošt. ČOV</t>
  </si>
  <si>
    <t>Služby peněž. ústavů ČOV</t>
  </si>
  <si>
    <t>Poskytované zálohy vlastní pokladně</t>
  </si>
  <si>
    <t>Převody vlastním fondům v rozp. úz. úr.</t>
  </si>
  <si>
    <t xml:space="preserve">Převody vlastním rozpočtovým účtům </t>
  </si>
  <si>
    <t xml:space="preserve">Výdaje na dodavatel.zajišť.opravy a úd. </t>
  </si>
  <si>
    <t xml:space="preserve">Budovy, haly a stavby </t>
  </si>
  <si>
    <t xml:space="preserve">Využívání a zneškod. komunál. odpadů </t>
  </si>
  <si>
    <t>Neinvest.transfery občanským sdruž.</t>
  </si>
  <si>
    <t>Poplatek za provoz systému Ko</t>
  </si>
  <si>
    <t>Stroje, přístroje a zařízení</t>
  </si>
  <si>
    <t>Mateřské školy</t>
  </si>
  <si>
    <t>Daň z příjmů fyz.osob placená plátci</t>
  </si>
  <si>
    <t>Daň z příjmů fyz.osob zapl. poplatník</t>
  </si>
  <si>
    <t>Daň z příjmů fyz.osob vybíraná srážkou</t>
  </si>
  <si>
    <t>NI př. transf.ze st.r. v rám.souh.dot.</t>
  </si>
  <si>
    <t>Příjmy z pronáj. ost. nem. a jejich část</t>
  </si>
  <si>
    <t xml:space="preserve">Ostatní záležitosti pozemních komunikací </t>
  </si>
  <si>
    <t xml:space="preserve">Ostatní stavby </t>
  </si>
  <si>
    <t>Záležitosti vodních toků a vodohosp. děl</t>
  </si>
  <si>
    <t>Pořízení a zachování hodnot míst. kultury</t>
  </si>
  <si>
    <t>Výdaje na dod. zajišť. opr. a údrž.</t>
  </si>
  <si>
    <t>Péče o vzhled obcí a veřejnou zeleň</t>
  </si>
  <si>
    <t>Neinvest.transfery obec.prosp.spol.</t>
  </si>
  <si>
    <t>Neinvestiční transf. obcím</t>
  </si>
  <si>
    <t>Nákup kolků</t>
  </si>
  <si>
    <t>Ost.  př.transfer. ze státního rozp.</t>
  </si>
  <si>
    <t>Odvody za odněntí půdy ze ZPF</t>
  </si>
  <si>
    <t>Daň z hazardních her</t>
  </si>
  <si>
    <t xml:space="preserve">Výstavba a údržba místních inženýr. sítí </t>
  </si>
  <si>
    <t xml:space="preserve">Budovy, haly a stavby  </t>
  </si>
  <si>
    <t xml:space="preserve">Výdaje na dodavatel. zaj. opravy a údržby </t>
  </si>
  <si>
    <t xml:space="preserve">Územní plánování </t>
  </si>
  <si>
    <t xml:space="preserve">Ost. Nákup dlouh. Nehm. majetku </t>
  </si>
  <si>
    <t>Investičí transfer obcím</t>
  </si>
  <si>
    <t xml:space="preserve">Ochrana obyvatelstva  </t>
  </si>
  <si>
    <t xml:space="preserve">Nespecifikované rezervy </t>
  </si>
  <si>
    <t xml:space="preserve">Sportovní zařízení ve vlastnictví obce </t>
  </si>
  <si>
    <t>Příjmy z pronájmu ost.nem.věcí a jejich</t>
  </si>
  <si>
    <t>Výdaje na dodavatelské pořízení info.</t>
  </si>
  <si>
    <t>Dopravní obslužnost veřejnými službami - linková</t>
  </si>
  <si>
    <t>Neinvestiční transfery krajům</t>
  </si>
  <si>
    <t>Komunální služby a územní rozvoj jinde nezařazené</t>
  </si>
  <si>
    <t>Pozemky</t>
  </si>
  <si>
    <t>Ochranné pomůcky</t>
  </si>
  <si>
    <t>Příjem z poplatku za zhodnocení stavebního pozemku</t>
  </si>
  <si>
    <t>NI př. transf.ze všeob pokladní správy státního rozpočtu.</t>
  </si>
  <si>
    <t>Přijaté příspěvky od osob po pořízení dlouhodobého majetku</t>
  </si>
  <si>
    <t>Příjem sankčních platebpřijatých od jiných osob</t>
  </si>
  <si>
    <t>Převody z rozpočtových účtů</t>
  </si>
  <si>
    <t>Využotí volného čsu dětí a mláděže</t>
  </si>
  <si>
    <t xml:space="preserve">Nákup materiálu jinde nezařazený </t>
  </si>
  <si>
    <t>Volby do zatupitelstev územních samosp.celků</t>
  </si>
  <si>
    <t>Nákup materiálu jinde nezařazený</t>
  </si>
  <si>
    <t>Pohoštění</t>
  </si>
  <si>
    <t>Služby školení a vzdělávání</t>
  </si>
  <si>
    <t>Platby daní státnímu rozpočtu</t>
  </si>
  <si>
    <t>Obecné příjmy y výdaje z fin.opracací</t>
  </si>
  <si>
    <t>Poplatek za obecní systém odp.hospodářství</t>
  </si>
  <si>
    <t>Převody vlastním fondům v rozpočtech územní úrovně</t>
  </si>
  <si>
    <t>6330</t>
  </si>
  <si>
    <t>4134</t>
  </si>
  <si>
    <t>Obecné příjmy a výdaje z finančních operací</t>
  </si>
  <si>
    <t>Příjem z úroků</t>
  </si>
  <si>
    <t>6310</t>
  </si>
  <si>
    <t>2141</t>
  </si>
  <si>
    <t>6171</t>
  </si>
  <si>
    <t>2212</t>
  </si>
  <si>
    <t>Příjem z prodeje zboží (již nakoupeného za účelem prodeje)</t>
  </si>
  <si>
    <t>2112</t>
  </si>
  <si>
    <t>Využívání a zneškodňování komunálních odpadů</t>
  </si>
  <si>
    <t>Přijaté neinvestiční příspěvky a náhrady</t>
  </si>
  <si>
    <t>3725</t>
  </si>
  <si>
    <t>2324</t>
  </si>
  <si>
    <t>3639</t>
  </si>
  <si>
    <t>Příjem z prodeje pozemků</t>
  </si>
  <si>
    <t>3111</t>
  </si>
  <si>
    <t>Výstavba a údržba místních inženýrských sítí</t>
  </si>
  <si>
    <t>Příjem z pronájmu nebo pachtu ostatních nemovitých věcí a jejich částí</t>
  </si>
  <si>
    <t>3633</t>
  </si>
  <si>
    <t>2132</t>
  </si>
  <si>
    <t>3613</t>
  </si>
  <si>
    <t>Sportovní zařízení ve vlastnictví obce</t>
  </si>
  <si>
    <t>3412</t>
  </si>
  <si>
    <t>3399</t>
  </si>
  <si>
    <t>2111</t>
  </si>
  <si>
    <t>Odvádění a čištění odpadních vod jinde nezařazené</t>
  </si>
  <si>
    <t>2329</t>
  </si>
  <si>
    <t/>
  </si>
  <si>
    <t>0000</t>
  </si>
  <si>
    <t>Neinvestiční přijaté transfery ze státního rozpočtu v rámci souhrnného dotačního vztahu</t>
  </si>
  <si>
    <t>4112</t>
  </si>
  <si>
    <t>Příjem z daně z nemovitých věcí</t>
  </si>
  <si>
    <t>1511</t>
  </si>
  <si>
    <t>1381</t>
  </si>
  <si>
    <t>Příjem ze správních poplatků</t>
  </si>
  <si>
    <t>1361</t>
  </si>
  <si>
    <t>Příjem z poplatku za obecní systém odpadového hospodářství a příjem z poplatku za odkládání komunálního odpadu z nemovité věci</t>
  </si>
  <si>
    <t>1345</t>
  </si>
  <si>
    <t>Příjem z poplatku za užívání veřejného prostranství</t>
  </si>
  <si>
    <t>1343</t>
  </si>
  <si>
    <t>Příjem z poplatku ze psů</t>
  </si>
  <si>
    <t>1341</t>
  </si>
  <si>
    <t>Příjem z odvodů za odnětí půdy ze zemědělského půdního fondu podle zákona upravujícího ochranu zemědělského půdního fondu</t>
  </si>
  <si>
    <t>1334</t>
  </si>
  <si>
    <t>Příjem z daně z přidané hodnoty</t>
  </si>
  <si>
    <t>1211</t>
  </si>
  <si>
    <t>1122</t>
  </si>
  <si>
    <t>Příjem z daně z příjmů právnických osob</t>
  </si>
  <si>
    <t>1121</t>
  </si>
  <si>
    <t>Příjem z daně z příjmů fyzických osob vybírané srážkou podle zvláštní sazby daně</t>
  </si>
  <si>
    <t>1113</t>
  </si>
  <si>
    <t>Příjem z daně z příjmů fyzických osob placené poplatníky</t>
  </si>
  <si>
    <t>1112</t>
  </si>
  <si>
    <t>Příjem z daně z příjmů fyzických osob placené plátci</t>
  </si>
  <si>
    <t>1111</t>
  </si>
  <si>
    <t>ZUST</t>
  </si>
  <si>
    <t>UR</t>
  </si>
  <si>
    <t>SR</t>
  </si>
  <si>
    <t>PARAN</t>
  </si>
  <si>
    <t>POLN</t>
  </si>
  <si>
    <t>PARA</t>
  </si>
  <si>
    <t>POL</t>
  </si>
  <si>
    <t>Ostatní finanční operace</t>
  </si>
  <si>
    <t>6399</t>
  </si>
  <si>
    <t>5362</t>
  </si>
  <si>
    <t>Převody vlastním rozpočtovým účtům</t>
  </si>
  <si>
    <t>5345</t>
  </si>
  <si>
    <t>6320</t>
  </si>
  <si>
    <t>5163</t>
  </si>
  <si>
    <t>6122</t>
  </si>
  <si>
    <t>5361</t>
  </si>
  <si>
    <t>Neinvestiční transfery obcím</t>
  </si>
  <si>
    <t>5321</t>
  </si>
  <si>
    <t>Ostatní neinvestiční transfery neziskovým a podobným osobám</t>
  </si>
  <si>
    <t>5229</t>
  </si>
  <si>
    <t>Neinvestiční transfery spolkům</t>
  </si>
  <si>
    <t>5222</t>
  </si>
  <si>
    <t>5221</t>
  </si>
  <si>
    <t>Výdaje na věcné dary</t>
  </si>
  <si>
    <t>5194</t>
  </si>
  <si>
    <t>5175</t>
  </si>
  <si>
    <t>5173</t>
  </si>
  <si>
    <t>Opravy a udržování</t>
  </si>
  <si>
    <t>5171</t>
  </si>
  <si>
    <t>5169</t>
  </si>
  <si>
    <t>5166</t>
  </si>
  <si>
    <t>Služby elektronických komunikací</t>
  </si>
  <si>
    <t>5162</t>
  </si>
  <si>
    <t>Poštovní služby</t>
  </si>
  <si>
    <t>5161</t>
  </si>
  <si>
    <t>5154</t>
  </si>
  <si>
    <t>5153</t>
  </si>
  <si>
    <t>Studená voda včetně stočného a úplaty za odvod dešťových vod</t>
  </si>
  <si>
    <t>5151</t>
  </si>
  <si>
    <t>5139</t>
  </si>
  <si>
    <t>Nákup zboží za účelem dalšího prodeje</t>
  </si>
  <si>
    <t>5138</t>
  </si>
  <si>
    <t>Drobný dlouhodobý hmotný majetek</t>
  </si>
  <si>
    <t>5137</t>
  </si>
  <si>
    <t>Knihy a obdobné listinné informační prostředky</t>
  </si>
  <si>
    <t>5136</t>
  </si>
  <si>
    <t>5134</t>
  </si>
  <si>
    <t>5132</t>
  </si>
  <si>
    <t>Pojistné na zákonné pojištění odpovědnosti zaměstnavatele za škodu při pracovním úrazu nebo nemoci z povolání</t>
  </si>
  <si>
    <t>5038</t>
  </si>
  <si>
    <t>Povinné pojistné na veřejné zdravotní pojištění</t>
  </si>
  <si>
    <t>5032</t>
  </si>
  <si>
    <t>Povinné pojistné na sociální zabezpečení a příspěvek na státní politiku zaměstnanosti</t>
  </si>
  <si>
    <t>5031</t>
  </si>
  <si>
    <t>5021</t>
  </si>
  <si>
    <t>Platy zaměstnanců v pracovním poměru vyjma zaměstnanců na služebních místech</t>
  </si>
  <si>
    <t>5011</t>
  </si>
  <si>
    <t>6112</t>
  </si>
  <si>
    <t>Odměny členů zastupitelstev obcí a krajů</t>
  </si>
  <si>
    <t>5023</t>
  </si>
  <si>
    <t>Ochrana obyvatelstva</t>
  </si>
  <si>
    <t>Nespecifikované rezervy</t>
  </si>
  <si>
    <t>5212</t>
  </si>
  <si>
    <t>5901</t>
  </si>
  <si>
    <t>Ostatní služby a činnosti v oblasti sociální péče</t>
  </si>
  <si>
    <t>Dary fyzickým osobám</t>
  </si>
  <si>
    <t>4359</t>
  </si>
  <si>
    <t>5492</t>
  </si>
  <si>
    <t>3745</t>
  </si>
  <si>
    <t>5156</t>
  </si>
  <si>
    <t>Sběr a svoz ostatních odpadů jiných než nebezpečných a komunálních</t>
  </si>
  <si>
    <t>3723</t>
  </si>
  <si>
    <t>Sběr a svoz komunálních odpadů</t>
  </si>
  <si>
    <t>3722</t>
  </si>
  <si>
    <t>Sběr a svoz nebezpečných odpadů</t>
  </si>
  <si>
    <t>3721</t>
  </si>
  <si>
    <t>Veřejné osvětlení</t>
  </si>
  <si>
    <t>Stavby</t>
  </si>
  <si>
    <t>3631</t>
  </si>
  <si>
    <t>6121</t>
  </si>
  <si>
    <t>Ostatní sportovní činnost</t>
  </si>
  <si>
    <t>3419</t>
  </si>
  <si>
    <t>Rozhlas a televize</t>
  </si>
  <si>
    <t>3341</t>
  </si>
  <si>
    <t>3326</t>
  </si>
  <si>
    <t>3319</t>
  </si>
  <si>
    <t>3314</t>
  </si>
  <si>
    <t>3113</t>
  </si>
  <si>
    <t>Neinvestiční příspěvky zřízeným příspěvkovým organizacím</t>
  </si>
  <si>
    <t>5331</t>
  </si>
  <si>
    <t>Odvádění a čištění odpadních vod a nakládání s kaly</t>
  </si>
  <si>
    <t>2321</t>
  </si>
  <si>
    <t>2292</t>
  </si>
  <si>
    <t>5323</t>
  </si>
  <si>
    <t>Ostatní záležitosti pozemních komunikací</t>
  </si>
  <si>
    <t>2219</t>
  </si>
  <si>
    <t>export</t>
  </si>
  <si>
    <t>report</t>
  </si>
  <si>
    <t>diferece</t>
  </si>
  <si>
    <t>rozp</t>
  </si>
  <si>
    <t>ro</t>
  </si>
  <si>
    <t>real</t>
  </si>
  <si>
    <t>kontrola</t>
  </si>
  <si>
    <t>pom</t>
  </si>
  <si>
    <t>Sportovní zařízení ve vlastníctví obce</t>
  </si>
  <si>
    <t>Neinvestiční transfery nefinančním podnikatelským subj.- právnickým osobám</t>
  </si>
  <si>
    <t>Bytové hospodářství</t>
  </si>
  <si>
    <t>Inv. transfery ze státních fondů</t>
  </si>
  <si>
    <t>Příjmy - kumulovaně</t>
  </si>
  <si>
    <t>PROCSR</t>
  </si>
  <si>
    <t>PROCUR</t>
  </si>
  <si>
    <t>6341</t>
  </si>
  <si>
    <t>Investiční transfery obcím</t>
  </si>
  <si>
    <t>Nákup majetkových podílů</t>
  </si>
  <si>
    <t>Volba prezidenta republiky</t>
  </si>
  <si>
    <t>Vratky transferů poskytnutých z veřejných rozpočtů</t>
  </si>
  <si>
    <t>Finanční vypořádání</t>
  </si>
  <si>
    <t>ro_UR</t>
  </si>
  <si>
    <t>rozp_SR</t>
  </si>
  <si>
    <t xml:space="preserve"> Výdaje - kumulovaně</t>
  </si>
  <si>
    <t>Příjem z pojistných plnění</t>
  </si>
  <si>
    <t>Pitná voda</t>
  </si>
  <si>
    <t>Příjem ze zrušeného odvodu z loterií a podobných her kromě odvodu z výherních hracích přístrojů</t>
  </si>
  <si>
    <t>Přijaté dary na pořízení dlouhodobého majetku</t>
  </si>
  <si>
    <t>Přijaté peněžité neinvestiční dary</t>
  </si>
  <si>
    <t>Příjem z daně z hazardních her s výjimkou dílčí daně z technických her za zdaňovací období do konce roku 2023</t>
  </si>
  <si>
    <t>4122</t>
  </si>
  <si>
    <t>Neinvestiční přijaté transfery od krajů</t>
  </si>
  <si>
    <t>3421</t>
  </si>
  <si>
    <t>Využití volného času dětí a mládeže</t>
  </si>
  <si>
    <t>5182</t>
  </si>
  <si>
    <t>Převody vlastní pokladně</t>
  </si>
  <si>
    <t>1386</t>
  </si>
  <si>
    <t>Příjem z daně z hazardních her s výjimkou technických her neprovozovaných prostřednictvím internetu</t>
  </si>
  <si>
    <t>1387</t>
  </si>
  <si>
    <t>Příjem z daně z technických her neprovozovaných prostřednictvím internetu</t>
  </si>
  <si>
    <t>4111</t>
  </si>
  <si>
    <t>Neinvestiční přijaté transfery z všeobecné pokladní správy státního rozpočtu</t>
  </si>
  <si>
    <t>4222</t>
  </si>
  <si>
    <t>Investiční přijaté transfery od krajů</t>
  </si>
  <si>
    <t>Ostatní nedaňové příjmy jinde nezařazené</t>
  </si>
  <si>
    <t>6130</t>
  </si>
  <si>
    <t>6117</t>
  </si>
  <si>
    <t>Volby do Evropského parlamentu</t>
  </si>
  <si>
    <t>2119</t>
  </si>
  <si>
    <t>Ostatní příjmy z vlastní činnosti</t>
  </si>
  <si>
    <t>Příjem z daně z příjmů právnických osob v případech. kdy poplatníkem je obec. s výjimkou daně vybírané srážkou podle zvláštní sazby daně</t>
  </si>
  <si>
    <t>Příjem z poskytování služeb. výrobků. prací. výkonů a práv</t>
  </si>
  <si>
    <t>Ostatní záležitosti kultury. církví a sdělovacích prostředků</t>
  </si>
  <si>
    <t>Stroje. přístroje a zařízení</t>
  </si>
  <si>
    <t>Pořízení. zachování a obnova hodnot místního kulturního. národního a historického povědomí</t>
  </si>
  <si>
    <t>Prádlo. oděv a obuv s výjimkou ochranných pomůcek</t>
  </si>
  <si>
    <t>Konzultační. poradenské a právní služby</t>
  </si>
  <si>
    <t>Neinvestiční transfery fundacím. ústavům a obecně prospěšným společnostem</t>
  </si>
  <si>
    <t>4213</t>
  </si>
  <si>
    <t>Investiční přijaté transfery ze státních fondů</t>
  </si>
  <si>
    <t>5512</t>
  </si>
  <si>
    <t>Požární ochrana - dobrovolná část</t>
  </si>
  <si>
    <t>6115</t>
  </si>
  <si>
    <t>Volby do zastupitelstev územních samosprávných celků</t>
  </si>
  <si>
    <t>Schváleno dne:</t>
  </si>
  <si>
    <t>Vyvěšeno:</t>
  </si>
  <si>
    <t xml:space="preserve">Sejmuto: </t>
  </si>
  <si>
    <t>Příjem z poskytování služeb, výrobků, prací, výkonů a práv</t>
  </si>
  <si>
    <t>Příjem z pronájmu nebo pachtu pozemků</t>
  </si>
  <si>
    <t>Volby do Parlamentu ČR</t>
  </si>
  <si>
    <t>Rozpočet 2026</t>
  </si>
  <si>
    <t xml:space="preserve">Rozpočet na rok 2026 - Obec Červený Újezd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</si>
</sst>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č_-;\-* #,##0.00\ _K_č_-;_-* &quot;-&quot;??\ _K_č_-;_-@_-"/>
    <numFmt numFmtId="164" formatCode="_-* #,##0.00_-;\-* #,##0.00_-;_-* &quot;-&quot;??_-;_-@_-"/>
    <numFmt numFmtId="165" formatCode="_-* #,##0_-;\-* #,##0_-;_-* &quot;-&quot;??_-;_-@_-"/>
    <numFmt numFmtId="166" formatCode="#,##0.00_ ;\-#,##0.00\ "/>
  </numFmts>
  <fonts count="23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8"/>
      <color theme="0" tint="-0.249977111117893"/>
      <name val="Calibri"/>
      <family val="2"/>
      <charset val="238"/>
      <scheme val="minor"/>
    </font>
    <font>
      <b/>
      <sz val="18"/>
      <name val="Arial"/>
      <family val="2"/>
      <charset val="238"/>
    </font>
    <font>
      <b/>
      <sz val="14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i/>
      <sz val="8"/>
      <color theme="1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" fillId="0" borderId="0"/>
    <xf numFmtId="0" fontId="22" fillId="0" borderId="0" applyNumberFormat="0" applyFill="0" applyBorder="0" applyAlignment="0" applyProtection="0"/>
  </cellStyleXfs>
  <cellXfs count="91">
    <xf numFmtId="0" fontId="0" fillId="0" borderId="0" xfId="0"/>
    <xf numFmtId="0" fontId="4" fillId="0" borderId="2" xfId="0" applyFont="1" applyFill="1" applyBorder="1" applyAlignment="1">
      <alignment horizontal="left"/>
    </xf>
    <xf numFmtId="1" fontId="3" fillId="0" borderId="2" xfId="0" applyNumberFormat="1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1" fontId="4" fillId="3" borderId="2" xfId="0" applyNumberFormat="1" applyFont="1" applyFill="1" applyBorder="1" applyAlignment="1">
      <alignment horizontal="left"/>
    </xf>
    <xf numFmtId="0" fontId="6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12" fillId="0" borderId="0" xfId="0" applyFont="1"/>
    <xf numFmtId="0" fontId="13" fillId="0" borderId="0" xfId="0" applyFont="1"/>
    <xf numFmtId="0" fontId="14" fillId="0" borderId="0" xfId="0" applyFont="1"/>
    <xf numFmtId="165" fontId="0" fillId="0" borderId="2" xfId="2" applyNumberFormat="1" applyFont="1" applyBorder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165" fontId="12" fillId="2" borderId="2" xfId="2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4" fillId="0" borderId="2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164" fontId="0" fillId="0" borderId="0" xfId="2" applyFont="1"/>
    <xf numFmtId="0" fontId="15" fillId="0" borderId="0" xfId="0" applyFont="1" applyBorder="1" applyAlignment="1"/>
    <xf numFmtId="0" fontId="15" fillId="0" borderId="0" xfId="0" applyFont="1" applyFill="1" applyBorder="1" applyAlignment="1"/>
    <xf numFmtId="0" fontId="3" fillId="0" borderId="2" xfId="0" applyFont="1" applyBorder="1" applyAlignment="1">
      <alignment horizontal="left"/>
    </xf>
    <xf numFmtId="165" fontId="3" fillId="0" borderId="2" xfId="2" applyNumberFormat="1" applyFont="1" applyFill="1" applyBorder="1" applyAlignment="1">
      <alignment horizontal="right"/>
    </xf>
    <xf numFmtId="165" fontId="3" fillId="0" borderId="2" xfId="2" applyNumberFormat="1" applyFont="1" applyFill="1" applyBorder="1" applyAlignment="1"/>
    <xf numFmtId="165" fontId="5" fillId="0" borderId="2" xfId="2" applyNumberFormat="1" applyFont="1" applyFill="1" applyBorder="1" applyAlignment="1"/>
    <xf numFmtId="165" fontId="4" fillId="0" borderId="2" xfId="2" applyNumberFormat="1" applyFont="1" applyFill="1" applyBorder="1" applyAlignment="1">
      <alignment horizontal="left"/>
    </xf>
    <xf numFmtId="164" fontId="12" fillId="0" borderId="0" xfId="2" applyFont="1"/>
    <xf numFmtId="0" fontId="0" fillId="0" borderId="0" xfId="0"/>
    <xf numFmtId="0" fontId="9" fillId="0" borderId="0" xfId="0" applyFont="1" applyBorder="1"/>
    <xf numFmtId="165" fontId="0" fillId="0" borderId="0" xfId="2" applyNumberFormat="1" applyFont="1"/>
    <xf numFmtId="0" fontId="0" fillId="0" borderId="0" xfId="0"/>
    <xf numFmtId="0" fontId="0" fillId="0" borderId="0" xfId="0" quotePrefix="1"/>
    <xf numFmtId="165" fontId="12" fillId="0" borderId="0" xfId="2" applyNumberFormat="1" applyFont="1"/>
    <xf numFmtId="39" fontId="0" fillId="0" borderId="0" xfId="0" applyNumberFormat="1"/>
    <xf numFmtId="164" fontId="0" fillId="0" borderId="0" xfId="2" applyNumberFormat="1" applyFont="1"/>
    <xf numFmtId="164" fontId="17" fillId="0" borderId="0" xfId="2" applyFont="1"/>
    <xf numFmtId="0" fontId="18" fillId="0" borderId="0" xfId="0" applyFont="1"/>
    <xf numFmtId="165" fontId="18" fillId="0" borderId="0" xfId="2" applyNumberFormat="1" applyFont="1"/>
    <xf numFmtId="0" fontId="18" fillId="0" borderId="0" xfId="0" quotePrefix="1" applyFont="1"/>
    <xf numFmtId="165" fontId="6" fillId="0" borderId="2" xfId="2" applyNumberFormat="1" applyFont="1" applyFill="1" applyBorder="1" applyAlignment="1"/>
    <xf numFmtId="165" fontId="5" fillId="2" borderId="2" xfId="2" applyNumberFormat="1" applyFont="1" applyFill="1" applyBorder="1" applyAlignment="1"/>
    <xf numFmtId="39" fontId="0" fillId="2" borderId="0" xfId="0" applyNumberFormat="1" applyFill="1"/>
    <xf numFmtId="166" fontId="0" fillId="0" borderId="0" xfId="0" applyNumberFormat="1"/>
    <xf numFmtId="0" fontId="0" fillId="2" borderId="0" xfId="0" quotePrefix="1" applyFill="1"/>
    <xf numFmtId="0" fontId="0" fillId="2" borderId="0" xfId="0" applyFill="1"/>
    <xf numFmtId="0" fontId="0" fillId="5" borderId="0" xfId="0" quotePrefix="1" applyFill="1"/>
    <xf numFmtId="0" fontId="0" fillId="5" borderId="0" xfId="0" applyFill="1"/>
    <xf numFmtId="39" fontId="0" fillId="5" borderId="0" xfId="0" applyNumberFormat="1" applyFill="1"/>
    <xf numFmtId="39" fontId="18" fillId="5" borderId="0" xfId="0" applyNumberFormat="1" applyFont="1" applyFill="1"/>
    <xf numFmtId="165" fontId="5" fillId="3" borderId="2" xfId="2" applyNumberFormat="1" applyFont="1" applyFill="1" applyBorder="1" applyAlignment="1"/>
    <xf numFmtId="165" fontId="5" fillId="0" borderId="2" xfId="2" applyNumberFormat="1" applyFont="1" applyFill="1" applyBorder="1" applyAlignment="1">
      <alignment horizontal="center"/>
    </xf>
    <xf numFmtId="165" fontId="5" fillId="0" borderId="2" xfId="2" applyNumberFormat="1" applyFont="1" applyFill="1" applyBorder="1" applyAlignment="1">
      <alignment horizontal="left"/>
    </xf>
    <xf numFmtId="0" fontId="9" fillId="0" borderId="0" xfId="0" applyFont="1"/>
    <xf numFmtId="164" fontId="5" fillId="3" borderId="2" xfId="2" applyFont="1" applyFill="1" applyBorder="1" applyAlignment="1">
      <alignment horizontal="right"/>
    </xf>
    <xf numFmtId="165" fontId="4" fillId="3" borderId="2" xfId="2" applyNumberFormat="1" applyFont="1" applyFill="1" applyBorder="1" applyAlignment="1"/>
    <xf numFmtId="165" fontId="4" fillId="3" borderId="2" xfId="2" applyNumberFormat="1" applyFont="1" applyFill="1" applyBorder="1" applyAlignment="1">
      <alignment horizontal="right"/>
    </xf>
    <xf numFmtId="0" fontId="7" fillId="2" borderId="2" xfId="0" applyFont="1" applyFill="1" applyBorder="1" applyAlignment="1">
      <alignment horizontal="left"/>
    </xf>
    <xf numFmtId="0" fontId="7" fillId="2" borderId="2" xfId="0" applyFont="1" applyFill="1" applyBorder="1" applyAlignment="1"/>
    <xf numFmtId="0" fontId="4" fillId="0" borderId="4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16" fillId="0" borderId="0" xfId="0" applyFont="1" applyAlignment="1"/>
    <xf numFmtId="14" fontId="7" fillId="2" borderId="2" xfId="0" applyNumberFormat="1" applyFont="1" applyFill="1" applyBorder="1" applyAlignment="1">
      <alignment horizontal="center"/>
    </xf>
    <xf numFmtId="165" fontId="18" fillId="0" borderId="0" xfId="0" applyNumberFormat="1" applyFont="1"/>
    <xf numFmtId="0" fontId="4" fillId="0" borderId="2" xfId="0" applyFont="1" applyBorder="1" applyAlignment="1">
      <alignment horizontal="left"/>
    </xf>
    <xf numFmtId="165" fontId="0" fillId="0" borderId="0" xfId="0" applyNumberFormat="1"/>
    <xf numFmtId="14" fontId="7" fillId="2" borderId="2" xfId="0" quotePrefix="1" applyNumberFormat="1" applyFont="1" applyFill="1" applyBorder="1" applyAlignment="1">
      <alignment horizontal="center"/>
    </xf>
    <xf numFmtId="0" fontId="21" fillId="0" borderId="0" xfId="0" applyFont="1"/>
    <xf numFmtId="0" fontId="21" fillId="0" borderId="0" xfId="0" quotePrefix="1" applyFont="1"/>
    <xf numFmtId="9" fontId="21" fillId="0" borderId="0" xfId="4" applyFont="1" applyAlignment="1">
      <alignment horizontal="left"/>
    </xf>
    <xf numFmtId="9" fontId="21" fillId="0" borderId="0" xfId="4" applyNumberFormat="1" applyFont="1" applyAlignment="1">
      <alignment horizontal="left"/>
    </xf>
    <xf numFmtId="165" fontId="21" fillId="0" borderId="0" xfId="0" applyNumberFormat="1" applyFont="1"/>
    <xf numFmtId="43" fontId="0" fillId="0" borderId="0" xfId="0" applyNumberFormat="1"/>
    <xf numFmtId="43" fontId="21" fillId="0" borderId="0" xfId="0" applyNumberFormat="1" applyFont="1"/>
    <xf numFmtId="14" fontId="0" fillId="0" borderId="0" xfId="0" applyNumberFormat="1"/>
  </cellXfs>
  <cellStyles count="7">
    <cellStyle name="Čárka" xfId="2" builtinId="3"/>
    <cellStyle name="Čárka 2" xfId="3"/>
    <cellStyle name="Hypertextový odkaz 2" xfId="6"/>
    <cellStyle name="Normální" xfId="0" builtinId="0"/>
    <cellStyle name="normální 2" xfId="1"/>
    <cellStyle name="Normální 3" xfId="5"/>
    <cellStyle name="Procenta" xfId="4" builtinId="5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2460410</xdr:colOff>
      <xdr:row>2</xdr:row>
      <xdr:rowOff>740</xdr:rowOff>
    </xdr:from>
    <xdr:to>
      <xdr:col>3</xdr:col>
      <xdr:colOff>2887393</xdr:colOff>
      <xdr:row>3</xdr:row>
      <xdr:rowOff>95064</xdr:rowOff>
    </xdr:to>
    <xdr:pic>
      <xdr:nvPicPr>
        <xdr:cNvPr id="8" name="Obrázek 7" descr="Znak obce">
          <a:extLst>
            <a:ext uri="{FF2B5EF4-FFF2-40B4-BE49-F238E27FC236}">
              <a16:creationId xmlns="" xmlns:a16="http://schemas.microsoft.com/office/drawing/2014/main" id="{591C002C-2010-48C0-A2D0-4E85364C7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4747" y="425348"/>
          <a:ext cx="426983" cy="4615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1280947</xdr:colOff>
      <xdr:row>2</xdr:row>
      <xdr:rowOff>65689</xdr:rowOff>
    </xdr:from>
    <xdr:to>
      <xdr:col>3</xdr:col>
      <xdr:colOff>1707930</xdr:colOff>
      <xdr:row>3</xdr:row>
      <xdr:rowOff>104791</xdr:rowOff>
    </xdr:to>
    <xdr:pic>
      <xdr:nvPicPr>
        <xdr:cNvPr id="2" name="Obrázek 1" descr="Znak obce">
          <a:extLst>
            <a:ext uri="{FF2B5EF4-FFF2-40B4-BE49-F238E27FC236}">
              <a16:creationId xmlns="" xmlns:a16="http://schemas.microsoft.com/office/drawing/2014/main" id="{6A50BB2B-00CE-43F1-B022-F34607BCB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7585" y="613103"/>
          <a:ext cx="426983" cy="4551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E97"/>
  <sheetViews>
    <sheetView topLeftCell="A73" zoomScale="112" zoomScaleNormal="112" workbookViewId="0">
      <selection activeCell="D96" sqref="D96"/>
    </sheetView>
  </sheetViews>
  <sheetFormatPr defaultRowHeight="14.4" x14ac:dyDescent="0.3"/>
  <cols>
    <col min="1" max="1" width="9.44140625" style="18" bestFit="1" customWidth="1"/>
    <col min="2" max="2" width="8.44140625" customWidth="1"/>
    <col min="3" max="3" width="8.33203125" customWidth="1"/>
    <col min="4" max="4" width="51.5546875" customWidth="1"/>
    <col min="5" max="5" width="21.5546875" style="40" customWidth="1"/>
  </cols>
  <sheetData>
    <row r="1" spans="2:5" ht="17.399999999999999" x14ac:dyDescent="0.3">
      <c r="B1" s="77" t="s">
        <v>380</v>
      </c>
      <c r="C1" s="77"/>
      <c r="D1" s="77"/>
      <c r="E1" s="77"/>
    </row>
    <row r="2" spans="2:5" ht="15" x14ac:dyDescent="0.25">
      <c r="B2" s="23"/>
      <c r="C2" s="23"/>
      <c r="D2" s="23"/>
    </row>
    <row r="3" spans="2:5" ht="28.5" customHeight="1" x14ac:dyDescent="0.3">
      <c r="B3" s="66" t="s">
        <v>321</v>
      </c>
      <c r="C3" s="11"/>
      <c r="D3" s="11"/>
      <c r="E3" s="82" t="s">
        <v>379</v>
      </c>
    </row>
    <row r="4" spans="2:5" x14ac:dyDescent="0.3">
      <c r="B4" s="25" t="s">
        <v>59</v>
      </c>
      <c r="C4" s="68" t="s">
        <v>0</v>
      </c>
      <c r="D4" s="1" t="s">
        <v>1</v>
      </c>
      <c r="E4" s="25"/>
    </row>
    <row r="5" spans="2:5" ht="5.25" customHeight="1" x14ac:dyDescent="0.25">
      <c r="B5" s="25"/>
      <c r="C5" s="68"/>
      <c r="D5" s="1"/>
      <c r="E5" s="25"/>
    </row>
    <row r="6" spans="2:5" x14ac:dyDescent="0.3">
      <c r="B6" s="2">
        <v>0</v>
      </c>
      <c r="C6" s="69">
        <v>1111</v>
      </c>
      <c r="D6" s="26" t="s">
        <v>109</v>
      </c>
      <c r="E6" s="32">
        <v>5982000</v>
      </c>
    </row>
    <row r="7" spans="2:5" x14ac:dyDescent="0.3">
      <c r="B7" s="2">
        <v>0</v>
      </c>
      <c r="C7" s="69">
        <v>1112</v>
      </c>
      <c r="D7" s="26" t="s">
        <v>110</v>
      </c>
      <c r="E7" s="32">
        <v>568000</v>
      </c>
    </row>
    <row r="8" spans="2:5" x14ac:dyDescent="0.3">
      <c r="B8" s="2">
        <v>0</v>
      </c>
      <c r="C8" s="69">
        <v>1113</v>
      </c>
      <c r="D8" s="26" t="s">
        <v>111</v>
      </c>
      <c r="E8" s="32">
        <v>1003000</v>
      </c>
    </row>
    <row r="9" spans="2:5" x14ac:dyDescent="0.3">
      <c r="B9" s="2">
        <v>0</v>
      </c>
      <c r="C9" s="69">
        <v>1121</v>
      </c>
      <c r="D9" s="26" t="s">
        <v>60</v>
      </c>
      <c r="E9" s="32">
        <v>8433000</v>
      </c>
    </row>
    <row r="10" spans="2:5" x14ac:dyDescent="0.3">
      <c r="B10" s="2">
        <v>0</v>
      </c>
      <c r="C10" s="69">
        <v>1122</v>
      </c>
      <c r="D10" s="26" t="s">
        <v>61</v>
      </c>
      <c r="E10" s="32">
        <v>148000</v>
      </c>
    </row>
    <row r="11" spans="2:5" x14ac:dyDescent="0.3">
      <c r="B11" s="2">
        <v>0</v>
      </c>
      <c r="C11" s="69">
        <v>1211</v>
      </c>
      <c r="D11" s="26" t="s">
        <v>62</v>
      </c>
      <c r="E11" s="32">
        <v>15967000</v>
      </c>
    </row>
    <row r="12" spans="2:5" x14ac:dyDescent="0.3">
      <c r="B12" s="2">
        <v>0</v>
      </c>
      <c r="C12" s="69">
        <v>1334</v>
      </c>
      <c r="D12" s="26" t="s">
        <v>124</v>
      </c>
      <c r="E12" s="32">
        <v>20000</v>
      </c>
    </row>
    <row r="13" spans="2:5" x14ac:dyDescent="0.3">
      <c r="B13" s="2">
        <v>0</v>
      </c>
      <c r="C13" s="70">
        <v>1340</v>
      </c>
      <c r="D13" s="26" t="s">
        <v>106</v>
      </c>
      <c r="E13" s="32">
        <v>0</v>
      </c>
    </row>
    <row r="14" spans="2:5" x14ac:dyDescent="0.3">
      <c r="B14" s="2">
        <v>0</v>
      </c>
      <c r="C14" s="69">
        <v>1341</v>
      </c>
      <c r="D14" s="26" t="s">
        <v>63</v>
      </c>
      <c r="E14" s="32">
        <v>148000</v>
      </c>
    </row>
    <row r="15" spans="2:5" x14ac:dyDescent="0.3">
      <c r="B15" s="2">
        <v>0</v>
      </c>
      <c r="C15" s="69">
        <v>1343</v>
      </c>
      <c r="D15" s="26" t="s">
        <v>64</v>
      </c>
      <c r="E15" s="32">
        <v>0</v>
      </c>
    </row>
    <row r="16" spans="2:5" x14ac:dyDescent="0.3">
      <c r="B16" s="2">
        <v>0</v>
      </c>
      <c r="C16" s="69">
        <v>1345</v>
      </c>
      <c r="D16" s="26" t="s">
        <v>155</v>
      </c>
      <c r="E16" s="32">
        <v>880000</v>
      </c>
    </row>
    <row r="17" spans="1:5" x14ac:dyDescent="0.3">
      <c r="B17" s="2">
        <v>0</v>
      </c>
      <c r="C17" s="70">
        <v>1348</v>
      </c>
      <c r="D17" s="26" t="s">
        <v>142</v>
      </c>
      <c r="E17" s="32">
        <v>0</v>
      </c>
    </row>
    <row r="18" spans="1:5" x14ac:dyDescent="0.3">
      <c r="B18" s="2">
        <v>0</v>
      </c>
      <c r="C18" s="69">
        <v>1361</v>
      </c>
      <c r="D18" s="26" t="s">
        <v>65</v>
      </c>
      <c r="E18" s="32">
        <v>150000</v>
      </c>
    </row>
    <row r="19" spans="1:5" x14ac:dyDescent="0.3">
      <c r="B19" s="2">
        <v>0</v>
      </c>
      <c r="C19" s="69">
        <v>1381</v>
      </c>
      <c r="D19" s="26" t="s">
        <v>125</v>
      </c>
      <c r="E19" s="32">
        <v>0</v>
      </c>
    </row>
    <row r="20" spans="1:5" s="40" customFormat="1" x14ac:dyDescent="0.3">
      <c r="A20" s="18"/>
      <c r="B20" s="2">
        <v>0</v>
      </c>
      <c r="C20" s="69">
        <v>1382</v>
      </c>
      <c r="D20" s="26" t="s">
        <v>335</v>
      </c>
      <c r="E20" s="32">
        <v>0</v>
      </c>
    </row>
    <row r="21" spans="1:5" s="40" customFormat="1" x14ac:dyDescent="0.3">
      <c r="A21" s="18"/>
      <c r="B21" s="2">
        <v>0</v>
      </c>
      <c r="C21" s="69">
        <v>1386</v>
      </c>
      <c r="D21" s="26" t="s">
        <v>346</v>
      </c>
      <c r="E21" s="32">
        <v>280000</v>
      </c>
    </row>
    <row r="22" spans="1:5" s="40" customFormat="1" x14ac:dyDescent="0.3">
      <c r="A22" s="18"/>
      <c r="B22" s="2">
        <v>0</v>
      </c>
      <c r="C22" s="69">
        <v>1387</v>
      </c>
      <c r="D22" s="26" t="s">
        <v>348</v>
      </c>
      <c r="E22" s="32">
        <v>100000</v>
      </c>
    </row>
    <row r="23" spans="1:5" x14ac:dyDescent="0.3">
      <c r="B23" s="2">
        <v>0</v>
      </c>
      <c r="C23" s="69">
        <v>1511</v>
      </c>
      <c r="D23" s="26" t="s">
        <v>66</v>
      </c>
      <c r="E23" s="32">
        <v>1700000</v>
      </c>
    </row>
    <row r="24" spans="1:5" x14ac:dyDescent="0.3">
      <c r="B24" s="2">
        <v>0</v>
      </c>
      <c r="C24" s="70">
        <v>4111</v>
      </c>
      <c r="D24" s="26" t="s">
        <v>143</v>
      </c>
      <c r="E24" s="32">
        <v>0</v>
      </c>
    </row>
    <row r="25" spans="1:5" x14ac:dyDescent="0.3">
      <c r="B25" s="2">
        <v>0</v>
      </c>
      <c r="C25" s="69">
        <v>4112</v>
      </c>
      <c r="D25" s="4" t="s">
        <v>112</v>
      </c>
      <c r="E25" s="32">
        <v>660000</v>
      </c>
    </row>
    <row r="26" spans="1:5" x14ac:dyDescent="0.3">
      <c r="B26" s="2">
        <v>0</v>
      </c>
      <c r="C26" s="69">
        <v>4116</v>
      </c>
      <c r="D26" s="4" t="s">
        <v>88</v>
      </c>
      <c r="E26" s="32">
        <v>0</v>
      </c>
    </row>
    <row r="27" spans="1:5" s="40" customFormat="1" x14ac:dyDescent="0.3">
      <c r="A27" s="18"/>
      <c r="B27" s="2">
        <v>0</v>
      </c>
      <c r="C27" s="69">
        <v>4122</v>
      </c>
      <c r="D27" s="4" t="s">
        <v>340</v>
      </c>
      <c r="E27" s="32">
        <v>1700000</v>
      </c>
    </row>
    <row r="28" spans="1:5" x14ac:dyDescent="0.3">
      <c r="B28" s="2">
        <v>0</v>
      </c>
      <c r="C28" s="71">
        <v>4213</v>
      </c>
      <c r="D28" s="31" t="s">
        <v>320</v>
      </c>
      <c r="E28" s="32">
        <v>0</v>
      </c>
    </row>
    <row r="29" spans="1:5" x14ac:dyDescent="0.3">
      <c r="B29" s="2">
        <v>0</v>
      </c>
      <c r="C29" s="69">
        <v>4216</v>
      </c>
      <c r="D29" s="26" t="s">
        <v>123</v>
      </c>
      <c r="E29" s="32">
        <v>0</v>
      </c>
    </row>
    <row r="30" spans="1:5" s="40" customFormat="1" x14ac:dyDescent="0.3">
      <c r="A30" s="18"/>
      <c r="B30" s="2">
        <v>0</v>
      </c>
      <c r="C30" s="69">
        <v>4222</v>
      </c>
      <c r="D30" s="26" t="s">
        <v>352</v>
      </c>
      <c r="E30" s="32">
        <v>0</v>
      </c>
    </row>
    <row r="31" spans="1:5" x14ac:dyDescent="0.3">
      <c r="B31" s="8">
        <v>0</v>
      </c>
      <c r="C31" s="72" t="s">
        <v>3</v>
      </c>
      <c r="D31" s="27"/>
      <c r="E31" s="59">
        <f>SUM(E6:E30)</f>
        <v>37739000</v>
      </c>
    </row>
    <row r="32" spans="1:5" ht="15" x14ac:dyDescent="0.25">
      <c r="B32" s="25"/>
      <c r="C32" s="68"/>
      <c r="D32" s="25"/>
      <c r="E32" s="33"/>
    </row>
    <row r="33" spans="1:5" s="40" customFormat="1" x14ac:dyDescent="0.3">
      <c r="A33" s="18"/>
      <c r="B33" s="25">
        <v>2321</v>
      </c>
      <c r="C33" s="73" t="s">
        <v>303</v>
      </c>
      <c r="D33" s="25"/>
      <c r="E33" s="33"/>
    </row>
    <row r="34" spans="1:5" s="40" customFormat="1" x14ac:dyDescent="0.3">
      <c r="A34" s="18"/>
      <c r="B34" s="26">
        <v>2321</v>
      </c>
      <c r="C34" s="69">
        <v>2329</v>
      </c>
      <c r="D34" s="26" t="s">
        <v>353</v>
      </c>
      <c r="E34" s="32">
        <v>0</v>
      </c>
    </row>
    <row r="35" spans="1:5" s="40" customFormat="1" x14ac:dyDescent="0.3">
      <c r="A35" s="18"/>
      <c r="B35" s="27">
        <v>2321</v>
      </c>
      <c r="C35" s="72" t="s">
        <v>3</v>
      </c>
      <c r="D35" s="27"/>
      <c r="E35" s="59">
        <f t="shared" ref="E35" si="0">+E34</f>
        <v>0</v>
      </c>
    </row>
    <row r="36" spans="1:5" s="40" customFormat="1" x14ac:dyDescent="0.3">
      <c r="A36" s="18"/>
      <c r="B36" s="25"/>
      <c r="C36" s="68"/>
      <c r="D36" s="25"/>
      <c r="E36" s="33"/>
    </row>
    <row r="37" spans="1:5" x14ac:dyDescent="0.3">
      <c r="B37" s="25">
        <v>2329</v>
      </c>
      <c r="C37" s="73" t="s">
        <v>77</v>
      </c>
      <c r="D37" s="25"/>
      <c r="E37" s="33"/>
    </row>
    <row r="38" spans="1:5" x14ac:dyDescent="0.3">
      <c r="B38" s="26">
        <v>2329</v>
      </c>
      <c r="C38" s="69">
        <v>2324</v>
      </c>
      <c r="D38" s="26" t="s">
        <v>67</v>
      </c>
      <c r="E38" s="32">
        <v>3000000</v>
      </c>
    </row>
    <row r="39" spans="1:5" x14ac:dyDescent="0.3">
      <c r="B39" s="27">
        <v>2329</v>
      </c>
      <c r="C39" s="72" t="s">
        <v>3</v>
      </c>
      <c r="D39" s="27"/>
      <c r="E39" s="59">
        <f t="shared" ref="E39" si="1">+E38</f>
        <v>3000000</v>
      </c>
    </row>
    <row r="40" spans="1:5" x14ac:dyDescent="0.3">
      <c r="B40" s="25"/>
      <c r="C40" s="68"/>
      <c r="D40" s="25"/>
      <c r="E40" s="33"/>
    </row>
    <row r="41" spans="1:5" s="40" customFormat="1" x14ac:dyDescent="0.3">
      <c r="A41" s="18"/>
      <c r="B41" s="25">
        <v>3111</v>
      </c>
      <c r="C41" s="73" t="s">
        <v>336</v>
      </c>
      <c r="D41" s="25"/>
      <c r="E41" s="33"/>
    </row>
    <row r="42" spans="1:5" s="40" customFormat="1" x14ac:dyDescent="0.3">
      <c r="A42" s="18"/>
      <c r="B42" s="26">
        <v>3111</v>
      </c>
      <c r="C42" s="69">
        <v>3121</v>
      </c>
      <c r="D42" s="26" t="s">
        <v>108</v>
      </c>
      <c r="E42" s="32">
        <v>0</v>
      </c>
    </row>
    <row r="43" spans="1:5" s="40" customFormat="1" x14ac:dyDescent="0.3">
      <c r="A43" s="18"/>
      <c r="B43" s="27">
        <v>3111</v>
      </c>
      <c r="C43" s="72" t="s">
        <v>3</v>
      </c>
      <c r="D43" s="27"/>
      <c r="E43" s="63">
        <f t="shared" ref="E43" si="2">+E42</f>
        <v>0</v>
      </c>
    </row>
    <row r="44" spans="1:5" s="40" customFormat="1" x14ac:dyDescent="0.3">
      <c r="A44" s="18"/>
      <c r="B44" s="25"/>
      <c r="C44" s="68"/>
      <c r="D44" s="25"/>
      <c r="E44" s="33"/>
    </row>
    <row r="45" spans="1:5" x14ac:dyDescent="0.3">
      <c r="B45" s="25">
        <v>3399</v>
      </c>
      <c r="C45" s="68" t="s">
        <v>68</v>
      </c>
      <c r="D45" s="25"/>
      <c r="E45" s="33"/>
    </row>
    <row r="46" spans="1:5" x14ac:dyDescent="0.3">
      <c r="B46" s="26">
        <v>3399</v>
      </c>
      <c r="C46" s="69">
        <v>2111</v>
      </c>
      <c r="D46" s="26" t="s">
        <v>78</v>
      </c>
      <c r="E46" s="32">
        <v>80000</v>
      </c>
    </row>
    <row r="47" spans="1:5" x14ac:dyDescent="0.3">
      <c r="B47" s="27">
        <v>3399</v>
      </c>
      <c r="C47" s="72" t="s">
        <v>3</v>
      </c>
      <c r="D47" s="27"/>
      <c r="E47" s="59">
        <f t="shared" ref="E47" si="3">+E46</f>
        <v>80000</v>
      </c>
    </row>
    <row r="48" spans="1:5" x14ac:dyDescent="0.3">
      <c r="B48" s="25"/>
      <c r="C48" s="68"/>
      <c r="D48" s="25"/>
      <c r="E48" s="34"/>
    </row>
    <row r="49" spans="2:5" x14ac:dyDescent="0.3">
      <c r="B49" s="25">
        <v>3412</v>
      </c>
      <c r="C49" s="68" t="s">
        <v>134</v>
      </c>
      <c r="D49" s="25"/>
      <c r="E49" s="34"/>
    </row>
    <row r="50" spans="2:5" x14ac:dyDescent="0.3">
      <c r="B50" s="26">
        <v>3412</v>
      </c>
      <c r="C50" s="69">
        <v>2132</v>
      </c>
      <c r="D50" s="26" t="s">
        <v>135</v>
      </c>
      <c r="E50" s="32"/>
    </row>
    <row r="51" spans="2:5" x14ac:dyDescent="0.3">
      <c r="B51" s="27">
        <v>3412</v>
      </c>
      <c r="C51" s="72" t="s">
        <v>3</v>
      </c>
      <c r="D51" s="27"/>
      <c r="E51" s="64">
        <f t="shared" ref="E51" si="4">+E50</f>
        <v>0</v>
      </c>
    </row>
    <row r="52" spans="2:5" x14ac:dyDescent="0.3">
      <c r="B52" s="25"/>
      <c r="C52" s="68"/>
      <c r="D52" s="25"/>
      <c r="E52" s="34"/>
    </row>
    <row r="53" spans="2:5" x14ac:dyDescent="0.3">
      <c r="B53" s="25">
        <v>3612</v>
      </c>
      <c r="C53" s="68" t="s">
        <v>319</v>
      </c>
      <c r="D53" s="25"/>
      <c r="E53" s="34"/>
    </row>
    <row r="54" spans="2:5" x14ac:dyDescent="0.3">
      <c r="B54" s="26">
        <v>3612</v>
      </c>
      <c r="C54" s="69">
        <v>2132</v>
      </c>
      <c r="D54" s="26" t="s">
        <v>175</v>
      </c>
      <c r="E54" s="32">
        <v>0</v>
      </c>
    </row>
    <row r="55" spans="2:5" x14ac:dyDescent="0.3">
      <c r="B55" s="27">
        <v>3612</v>
      </c>
      <c r="C55" s="72" t="s">
        <v>3</v>
      </c>
      <c r="D55" s="27"/>
      <c r="E55" s="65">
        <f t="shared" ref="E55" si="5">+E54</f>
        <v>0</v>
      </c>
    </row>
    <row r="56" spans="2:5" x14ac:dyDescent="0.3">
      <c r="B56" s="25"/>
      <c r="C56" s="68"/>
      <c r="D56" s="25"/>
      <c r="E56" s="34"/>
    </row>
    <row r="57" spans="2:5" x14ac:dyDescent="0.3">
      <c r="B57" s="25">
        <v>3613</v>
      </c>
      <c r="C57" s="68" t="s">
        <v>69</v>
      </c>
      <c r="D57" s="25"/>
      <c r="E57" s="33"/>
    </row>
    <row r="58" spans="2:5" x14ac:dyDescent="0.3">
      <c r="B58" s="26">
        <v>3613</v>
      </c>
      <c r="C58" s="69">
        <v>2132</v>
      </c>
      <c r="D58" s="26" t="s">
        <v>70</v>
      </c>
      <c r="E58" s="32">
        <v>255000</v>
      </c>
    </row>
    <row r="59" spans="2:5" x14ac:dyDescent="0.3">
      <c r="B59" s="27">
        <v>3613</v>
      </c>
      <c r="C59" s="72" t="s">
        <v>3</v>
      </c>
      <c r="D59" s="27"/>
      <c r="E59" s="59">
        <f t="shared" ref="E59" si="6">+E58</f>
        <v>255000</v>
      </c>
    </row>
    <row r="60" spans="2:5" x14ac:dyDescent="0.3">
      <c r="B60" s="25"/>
      <c r="C60" s="68"/>
      <c r="D60" s="25"/>
      <c r="E60" s="34"/>
    </row>
    <row r="61" spans="2:5" x14ac:dyDescent="0.3">
      <c r="B61" s="25">
        <v>3633</v>
      </c>
      <c r="C61" s="68" t="s">
        <v>126</v>
      </c>
      <c r="D61" s="25"/>
      <c r="E61" s="34"/>
    </row>
    <row r="62" spans="2:5" x14ac:dyDescent="0.3">
      <c r="B62" s="4">
        <v>3633</v>
      </c>
      <c r="C62" s="74">
        <v>2132</v>
      </c>
      <c r="D62" s="4" t="s">
        <v>113</v>
      </c>
      <c r="E62" s="32">
        <v>30000</v>
      </c>
    </row>
    <row r="63" spans="2:5" x14ac:dyDescent="0.3">
      <c r="B63" s="27">
        <v>3633</v>
      </c>
      <c r="C63" s="75" t="s">
        <v>3</v>
      </c>
      <c r="D63" s="27"/>
      <c r="E63" s="59">
        <f t="shared" ref="E63" si="7">+E62</f>
        <v>30000</v>
      </c>
    </row>
    <row r="64" spans="2:5" x14ac:dyDescent="0.3">
      <c r="B64" s="25"/>
      <c r="C64" s="73"/>
      <c r="D64" s="25"/>
      <c r="E64" s="34"/>
    </row>
    <row r="65" spans="1:5" x14ac:dyDescent="0.3">
      <c r="B65" s="25">
        <v>3639</v>
      </c>
      <c r="C65" s="68" t="s">
        <v>71</v>
      </c>
      <c r="D65" s="25"/>
      <c r="E65" s="33"/>
    </row>
    <row r="66" spans="1:5" s="40" customFormat="1" x14ac:dyDescent="0.3">
      <c r="A66" s="18"/>
      <c r="B66" s="26">
        <v>3639</v>
      </c>
      <c r="C66" s="69">
        <v>2111</v>
      </c>
      <c r="D66" s="26" t="s">
        <v>376</v>
      </c>
      <c r="E66" s="32">
        <v>2000</v>
      </c>
    </row>
    <row r="67" spans="1:5" x14ac:dyDescent="0.3">
      <c r="B67" s="4">
        <v>3639</v>
      </c>
      <c r="C67" s="74">
        <v>2119</v>
      </c>
      <c r="D67" s="4" t="s">
        <v>91</v>
      </c>
      <c r="E67" s="32">
        <v>10000</v>
      </c>
    </row>
    <row r="68" spans="1:5" s="40" customFormat="1" x14ac:dyDescent="0.3">
      <c r="A68" s="18"/>
      <c r="B68" s="4">
        <v>3639</v>
      </c>
      <c r="C68" s="74">
        <v>2131</v>
      </c>
      <c r="D68" s="4" t="s">
        <v>377</v>
      </c>
      <c r="E68" s="32">
        <v>5000</v>
      </c>
    </row>
    <row r="69" spans="1:5" x14ac:dyDescent="0.3">
      <c r="B69" s="26">
        <v>3639</v>
      </c>
      <c r="C69" s="69">
        <v>3111</v>
      </c>
      <c r="D69" s="26" t="s">
        <v>72</v>
      </c>
      <c r="E69" s="32">
        <v>100000</v>
      </c>
    </row>
    <row r="70" spans="1:5" x14ac:dyDescent="0.3">
      <c r="B70" s="26">
        <v>3639</v>
      </c>
      <c r="C70" s="70">
        <v>3122</v>
      </c>
      <c r="D70" s="26" t="s">
        <v>144</v>
      </c>
      <c r="E70" s="32">
        <v>0</v>
      </c>
    </row>
    <row r="71" spans="1:5" x14ac:dyDescent="0.3">
      <c r="B71" s="27">
        <v>3639</v>
      </c>
      <c r="C71" s="72" t="s">
        <v>73</v>
      </c>
      <c r="D71" s="27"/>
      <c r="E71" s="59">
        <f>+SUM(E66:E70)</f>
        <v>117000</v>
      </c>
    </row>
    <row r="72" spans="1:5" x14ac:dyDescent="0.3">
      <c r="B72" s="25"/>
      <c r="C72" s="68"/>
      <c r="D72" s="25"/>
      <c r="E72" s="33"/>
    </row>
    <row r="73" spans="1:5" x14ac:dyDescent="0.3">
      <c r="B73" s="25">
        <v>3725</v>
      </c>
      <c r="C73" s="68" t="s">
        <v>80</v>
      </c>
      <c r="D73" s="25"/>
      <c r="E73" s="32"/>
    </row>
    <row r="74" spans="1:5" x14ac:dyDescent="0.3">
      <c r="B74" s="26">
        <v>3725</v>
      </c>
      <c r="C74" s="69">
        <v>2324</v>
      </c>
      <c r="D74" s="4" t="s">
        <v>79</v>
      </c>
      <c r="E74" s="32">
        <v>570000</v>
      </c>
    </row>
    <row r="75" spans="1:5" x14ac:dyDescent="0.3">
      <c r="B75" s="27">
        <v>3725</v>
      </c>
      <c r="C75" s="72" t="s">
        <v>3</v>
      </c>
      <c r="D75" s="27"/>
      <c r="E75" s="59">
        <f t="shared" ref="E75" si="8">+E74</f>
        <v>570000</v>
      </c>
    </row>
    <row r="76" spans="1:5" x14ac:dyDescent="0.3">
      <c r="B76" s="25"/>
      <c r="C76" s="68"/>
      <c r="D76" s="25"/>
      <c r="E76" s="33"/>
    </row>
    <row r="77" spans="1:5" x14ac:dyDescent="0.3">
      <c r="B77" s="25">
        <v>6171</v>
      </c>
      <c r="C77" s="68" t="s">
        <v>40</v>
      </c>
      <c r="D77" s="25"/>
      <c r="E77" s="33"/>
    </row>
    <row r="78" spans="1:5" x14ac:dyDescent="0.3">
      <c r="B78" s="26">
        <v>6171</v>
      </c>
      <c r="C78" s="69">
        <v>2112</v>
      </c>
      <c r="D78" s="26" t="s">
        <v>74</v>
      </c>
      <c r="E78" s="32">
        <v>1500</v>
      </c>
    </row>
    <row r="79" spans="1:5" x14ac:dyDescent="0.3">
      <c r="B79" s="26">
        <v>6171</v>
      </c>
      <c r="C79" s="70">
        <v>2212</v>
      </c>
      <c r="D79" s="26" t="s">
        <v>145</v>
      </c>
      <c r="E79" s="32">
        <v>0</v>
      </c>
    </row>
    <row r="80" spans="1:5" s="40" customFormat="1" x14ac:dyDescent="0.3">
      <c r="A80" s="18"/>
      <c r="B80" s="26">
        <v>6171</v>
      </c>
      <c r="C80" s="70">
        <v>2321</v>
      </c>
      <c r="D80" s="26" t="s">
        <v>337</v>
      </c>
      <c r="E80" s="32">
        <v>0</v>
      </c>
    </row>
    <row r="81" spans="1:5" s="40" customFormat="1" x14ac:dyDescent="0.3">
      <c r="A81" s="18"/>
      <c r="B81" s="26" t="s">
        <v>163</v>
      </c>
      <c r="C81" s="70">
        <v>2322</v>
      </c>
      <c r="D81" s="26" t="s">
        <v>333</v>
      </c>
      <c r="E81" s="32">
        <v>0</v>
      </c>
    </row>
    <row r="82" spans="1:5" x14ac:dyDescent="0.3">
      <c r="B82" s="27">
        <v>6171</v>
      </c>
      <c r="C82" s="72" t="s">
        <v>3</v>
      </c>
      <c r="D82" s="27"/>
      <c r="E82" s="59">
        <f t="shared" ref="E82" si="9">+E78+E79+E81+E80</f>
        <v>1500</v>
      </c>
    </row>
    <row r="83" spans="1:5" x14ac:dyDescent="0.3">
      <c r="B83" s="25"/>
      <c r="C83" s="68"/>
      <c r="D83" s="25"/>
      <c r="E83" s="33"/>
    </row>
    <row r="84" spans="1:5" x14ac:dyDescent="0.3">
      <c r="B84" s="25">
        <v>6310</v>
      </c>
      <c r="C84" s="68" t="s">
        <v>75</v>
      </c>
      <c r="D84" s="25"/>
      <c r="E84" s="33"/>
    </row>
    <row r="85" spans="1:5" x14ac:dyDescent="0.3">
      <c r="B85" s="26">
        <v>6310</v>
      </c>
      <c r="C85" s="69">
        <v>2141</v>
      </c>
      <c r="D85" s="26" t="s">
        <v>92</v>
      </c>
      <c r="E85" s="32">
        <f>40000000*(0.03/12*6)+30000000*(0.025/12*6)</f>
        <v>975000</v>
      </c>
    </row>
    <row r="86" spans="1:5" x14ac:dyDescent="0.3">
      <c r="B86" s="27">
        <v>6310</v>
      </c>
      <c r="C86" s="72" t="s">
        <v>3</v>
      </c>
      <c r="D86" s="27"/>
      <c r="E86" s="59">
        <f t="shared" ref="E86" si="10">+E85</f>
        <v>975000</v>
      </c>
    </row>
    <row r="87" spans="1:5" x14ac:dyDescent="0.3">
      <c r="B87" s="25"/>
      <c r="C87" s="68"/>
      <c r="D87" s="25"/>
      <c r="E87" s="33"/>
    </row>
    <row r="88" spans="1:5" x14ac:dyDescent="0.3">
      <c r="B88" s="25">
        <v>6330</v>
      </c>
      <c r="C88" s="68" t="s">
        <v>75</v>
      </c>
      <c r="D88" s="25"/>
      <c r="E88" s="33"/>
    </row>
    <row r="89" spans="1:5" x14ac:dyDescent="0.3">
      <c r="B89" s="26">
        <v>6330</v>
      </c>
      <c r="C89" s="70">
        <v>4134</v>
      </c>
      <c r="D89" s="26" t="s">
        <v>146</v>
      </c>
      <c r="E89" s="32">
        <v>0</v>
      </c>
    </row>
    <row r="90" spans="1:5" x14ac:dyDescent="0.3">
      <c r="B90" s="27">
        <v>6330</v>
      </c>
      <c r="C90" s="72" t="s">
        <v>3</v>
      </c>
      <c r="D90" s="27"/>
      <c r="E90" s="59">
        <f t="shared" ref="E90" si="11">+E89</f>
        <v>0</v>
      </c>
    </row>
    <row r="91" spans="1:5" x14ac:dyDescent="0.3">
      <c r="B91" s="25"/>
      <c r="C91" s="68"/>
      <c r="D91" s="25"/>
      <c r="E91" s="35"/>
    </row>
    <row r="92" spans="1:5" x14ac:dyDescent="0.3">
      <c r="B92" s="6"/>
      <c r="C92" s="76" t="s">
        <v>76</v>
      </c>
      <c r="D92" s="6"/>
      <c r="E92" s="50">
        <f>+E31+E39+E47+E59+E63+E71+E75+E82+E86+E51+E90+E55+E43+E35</f>
        <v>42767500</v>
      </c>
    </row>
    <row r="93" spans="1:5" x14ac:dyDescent="0.3">
      <c r="E93" s="79"/>
    </row>
    <row r="95" spans="1:5" x14ac:dyDescent="0.3">
      <c r="B95" s="62" t="s">
        <v>373</v>
      </c>
      <c r="D95" s="90">
        <v>46002</v>
      </c>
    </row>
    <row r="96" spans="1:5" x14ac:dyDescent="0.3">
      <c r="B96" s="62" t="s">
        <v>374</v>
      </c>
      <c r="D96" s="90">
        <v>46013</v>
      </c>
    </row>
    <row r="97" spans="2:2" x14ac:dyDescent="0.3">
      <c r="B97" s="62" t="s">
        <v>375</v>
      </c>
    </row>
  </sheetData>
  <phoneticPr fontId="11" type="noConversion"/>
  <conditionalFormatting sqref="E93">
    <cfRule type="cellIs" dxfId="1" priority="3" operator="equal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fitToHeight="0" orientation="portrait" horizontalDpi="4294967295" verticalDpi="4294967295" r:id="rId1"/>
  <headerFooter>
    <oddFooter>&amp;L&amp;A&amp;R&amp;P / &amp;N</oddFooter>
  </headerFooter>
  <rowBreaks count="1" manualBreakCount="1">
    <brk id="48" min="1" max="2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256"/>
  <sheetViews>
    <sheetView tabSelected="1" topLeftCell="A228" zoomScaleNormal="100" zoomScaleSheetLayoutView="66" workbookViewId="0">
      <selection activeCell="F249" sqref="F249"/>
    </sheetView>
  </sheetViews>
  <sheetFormatPr defaultRowHeight="14.4" x14ac:dyDescent="0.3"/>
  <cols>
    <col min="1" max="1" width="9.44140625" style="18" bestFit="1" customWidth="1"/>
    <col min="2" max="2" width="9.44140625" customWidth="1"/>
    <col min="3" max="3" width="7.6640625" customWidth="1"/>
    <col min="4" max="4" width="35.44140625" customWidth="1"/>
    <col min="5" max="5" width="19.5546875" style="40" customWidth="1"/>
    <col min="6" max="6" width="18.5546875" style="83" customWidth="1"/>
  </cols>
  <sheetData>
    <row r="1" spans="1:6" ht="23.25" x14ac:dyDescent="0.35">
      <c r="B1" s="30" t="str">
        <f>+'Příjmy 2026_rozpočet'!B1</f>
        <v xml:space="preserve">Rozpočet na rok 2026 - Obec Červený Újezd </v>
      </c>
      <c r="C1" s="29"/>
      <c r="D1" s="29"/>
    </row>
    <row r="2" spans="1:6" ht="17.25" customHeight="1" x14ac:dyDescent="0.25">
      <c r="B2" s="24"/>
      <c r="C2" s="24"/>
      <c r="D2" s="24"/>
    </row>
    <row r="3" spans="1:6" ht="33" customHeight="1" x14ac:dyDescent="0.3">
      <c r="B3" s="66" t="s">
        <v>332</v>
      </c>
      <c r="C3" s="67"/>
      <c r="D3" s="67"/>
      <c r="E3" s="78" t="str">
        <f>+'Příjmy 2026_rozpočet'!E3</f>
        <v>Rozpočet 2026</v>
      </c>
    </row>
    <row r="4" spans="1:6" x14ac:dyDescent="0.3">
      <c r="B4" s="3" t="s">
        <v>86</v>
      </c>
      <c r="C4" s="3" t="s">
        <v>87</v>
      </c>
      <c r="D4" s="3"/>
      <c r="E4" s="60"/>
    </row>
    <row r="5" spans="1:6" ht="4.5" customHeight="1" x14ac:dyDescent="0.25">
      <c r="B5" s="3"/>
      <c r="C5" s="3"/>
      <c r="D5" s="3"/>
      <c r="E5" s="61"/>
    </row>
    <row r="6" spans="1:6" ht="15" x14ac:dyDescent="0.25">
      <c r="B6" s="3">
        <v>2212</v>
      </c>
      <c r="C6" s="3" t="s">
        <v>2</v>
      </c>
      <c r="D6" s="3"/>
      <c r="E6" s="61"/>
    </row>
    <row r="7" spans="1:6" x14ac:dyDescent="0.3">
      <c r="B7" s="4">
        <v>2212</v>
      </c>
      <c r="C7" s="4">
        <v>5137</v>
      </c>
      <c r="D7" s="4" t="s">
        <v>45</v>
      </c>
      <c r="E7" s="32">
        <v>10000</v>
      </c>
    </row>
    <row r="8" spans="1:6" x14ac:dyDescent="0.3">
      <c r="B8" s="4">
        <v>2212</v>
      </c>
      <c r="C8" s="4">
        <v>5139</v>
      </c>
      <c r="D8" s="26" t="s">
        <v>9</v>
      </c>
      <c r="E8" s="32">
        <v>10000</v>
      </c>
    </row>
    <row r="9" spans="1:6" x14ac:dyDescent="0.3">
      <c r="B9" s="4">
        <v>2212</v>
      </c>
      <c r="C9" s="4">
        <v>5169</v>
      </c>
      <c r="D9" s="4" t="s">
        <v>13</v>
      </c>
      <c r="E9" s="32">
        <v>10000</v>
      </c>
    </row>
    <row r="10" spans="1:6" x14ac:dyDescent="0.3">
      <c r="B10" s="4">
        <v>2212</v>
      </c>
      <c r="C10" s="4">
        <v>5171</v>
      </c>
      <c r="D10" s="4" t="s">
        <v>102</v>
      </c>
      <c r="E10" s="32">
        <v>1000000</v>
      </c>
    </row>
    <row r="11" spans="1:6" s="40" customFormat="1" ht="15" x14ac:dyDescent="0.25">
      <c r="A11" s="18"/>
      <c r="B11" s="4">
        <v>2212</v>
      </c>
      <c r="C11" s="4">
        <v>6121</v>
      </c>
      <c r="D11" s="4" t="s">
        <v>103</v>
      </c>
      <c r="E11" s="32">
        <f>5000000+5000000+7500000</f>
        <v>17500000</v>
      </c>
      <c r="F11" s="83"/>
    </row>
    <row r="12" spans="1:6" ht="15" customHeight="1" x14ac:dyDescent="0.3">
      <c r="B12" s="4">
        <v>2212</v>
      </c>
      <c r="C12" s="4">
        <v>6122</v>
      </c>
      <c r="D12" s="4" t="s">
        <v>107</v>
      </c>
      <c r="E12" s="32">
        <v>0</v>
      </c>
    </row>
    <row r="13" spans="1:6" x14ac:dyDescent="0.3">
      <c r="B13" s="7">
        <v>2212</v>
      </c>
      <c r="C13" s="7" t="s">
        <v>3</v>
      </c>
      <c r="D13" s="7"/>
      <c r="E13" s="59">
        <f t="shared" ref="E13" si="0">SUM(E7:E12)</f>
        <v>18530000</v>
      </c>
    </row>
    <row r="14" spans="1:6" ht="15" x14ac:dyDescent="0.25">
      <c r="B14" s="3"/>
      <c r="C14" s="3"/>
      <c r="D14" s="3"/>
      <c r="E14" s="49"/>
    </row>
    <row r="15" spans="1:6" x14ac:dyDescent="0.3">
      <c r="B15" s="3">
        <v>2219</v>
      </c>
      <c r="C15" s="3" t="s">
        <v>114</v>
      </c>
      <c r="D15" s="3"/>
      <c r="E15" s="49"/>
    </row>
    <row r="16" spans="1:6" x14ac:dyDescent="0.3">
      <c r="B16" s="3">
        <v>2219</v>
      </c>
      <c r="C16" s="4">
        <v>6121</v>
      </c>
      <c r="D16" s="4" t="s">
        <v>115</v>
      </c>
      <c r="E16" s="32">
        <f>3400000/2</f>
        <v>1700000</v>
      </c>
    </row>
    <row r="17" spans="1:6" ht="15" x14ac:dyDescent="0.25">
      <c r="B17" s="7">
        <v>2219</v>
      </c>
      <c r="C17" s="7" t="s">
        <v>73</v>
      </c>
      <c r="D17" s="9"/>
      <c r="E17" s="59">
        <f t="shared" ref="E17" si="1">+E16</f>
        <v>1700000</v>
      </c>
    </row>
    <row r="18" spans="1:6" ht="15" x14ac:dyDescent="0.25">
      <c r="B18" s="3"/>
      <c r="C18" s="3"/>
      <c r="D18" s="3"/>
      <c r="E18" s="49"/>
    </row>
    <row r="19" spans="1:6" x14ac:dyDescent="0.3">
      <c r="B19" s="3">
        <v>2221</v>
      </c>
      <c r="C19" s="3" t="s">
        <v>4</v>
      </c>
      <c r="D19" s="3"/>
      <c r="E19" s="49"/>
    </row>
    <row r="20" spans="1:6" x14ac:dyDescent="0.3">
      <c r="B20" s="4">
        <v>2221</v>
      </c>
      <c r="C20" s="14">
        <v>5193</v>
      </c>
      <c r="D20" s="4" t="s">
        <v>5</v>
      </c>
      <c r="E20" s="32">
        <v>0</v>
      </c>
    </row>
    <row r="21" spans="1:6" x14ac:dyDescent="0.3">
      <c r="B21" s="7">
        <v>2221</v>
      </c>
      <c r="C21" s="7" t="s">
        <v>3</v>
      </c>
      <c r="D21" s="7"/>
      <c r="E21" s="59">
        <f t="shared" ref="E21" si="2">+E20</f>
        <v>0</v>
      </c>
    </row>
    <row r="22" spans="1:6" ht="15" x14ac:dyDescent="0.25">
      <c r="B22" s="3"/>
      <c r="C22" s="3"/>
      <c r="D22" s="3"/>
      <c r="E22" s="49"/>
    </row>
    <row r="23" spans="1:6" x14ac:dyDescent="0.3">
      <c r="B23" s="3">
        <v>2292</v>
      </c>
      <c r="C23" s="12" t="s">
        <v>137</v>
      </c>
      <c r="D23" s="13"/>
      <c r="E23" s="49"/>
    </row>
    <row r="24" spans="1:6" x14ac:dyDescent="0.3">
      <c r="B24" s="4">
        <v>2292</v>
      </c>
      <c r="C24" s="14">
        <v>5323</v>
      </c>
      <c r="D24" s="15" t="s">
        <v>138</v>
      </c>
      <c r="E24" s="32">
        <v>240000</v>
      </c>
    </row>
    <row r="25" spans="1:6" x14ac:dyDescent="0.3">
      <c r="B25" s="7">
        <v>2292</v>
      </c>
      <c r="C25" s="7" t="s">
        <v>3</v>
      </c>
      <c r="D25" s="7"/>
      <c r="E25" s="59">
        <f t="shared" ref="E25" si="3">+E24</f>
        <v>240000</v>
      </c>
    </row>
    <row r="26" spans="1:6" s="40" customFormat="1" ht="15" x14ac:dyDescent="0.25">
      <c r="A26" s="18"/>
      <c r="B26" s="3"/>
      <c r="C26" s="3"/>
      <c r="D26" s="3"/>
      <c r="E26" s="49"/>
      <c r="F26" s="83"/>
    </row>
    <row r="27" spans="1:6" s="40" customFormat="1" x14ac:dyDescent="0.3">
      <c r="A27" s="18"/>
      <c r="B27" s="3">
        <v>2310</v>
      </c>
      <c r="C27" s="12" t="s">
        <v>334</v>
      </c>
      <c r="D27" s="13"/>
      <c r="E27" s="49"/>
      <c r="F27" s="83"/>
    </row>
    <row r="28" spans="1:6" s="40" customFormat="1" ht="15" x14ac:dyDescent="0.25">
      <c r="A28" s="18"/>
      <c r="B28" s="4">
        <v>2310</v>
      </c>
      <c r="C28" s="14">
        <v>6121</v>
      </c>
      <c r="D28" s="15" t="s">
        <v>290</v>
      </c>
      <c r="E28" s="32">
        <v>0</v>
      </c>
      <c r="F28" s="83"/>
    </row>
    <row r="29" spans="1:6" s="40" customFormat="1" x14ac:dyDescent="0.3">
      <c r="A29" s="18"/>
      <c r="B29" s="7">
        <v>2310</v>
      </c>
      <c r="C29" s="7" t="s">
        <v>3</v>
      </c>
      <c r="D29" s="7"/>
      <c r="E29" s="59">
        <f t="shared" ref="E29" si="4">+E28</f>
        <v>0</v>
      </c>
      <c r="F29" s="83"/>
    </row>
    <row r="30" spans="1:6" ht="15" x14ac:dyDescent="0.25">
      <c r="B30" s="3"/>
      <c r="C30" s="3"/>
      <c r="D30" s="3"/>
      <c r="E30" s="49"/>
    </row>
    <row r="31" spans="1:6" x14ac:dyDescent="0.3">
      <c r="B31" s="3">
        <v>2321</v>
      </c>
      <c r="C31" s="3" t="s">
        <v>6</v>
      </c>
      <c r="D31" s="3"/>
      <c r="E31" s="49"/>
    </row>
    <row r="32" spans="1:6" x14ac:dyDescent="0.3">
      <c r="B32" s="4">
        <v>2321</v>
      </c>
      <c r="C32" s="4">
        <v>5132</v>
      </c>
      <c r="D32" s="4" t="s">
        <v>7</v>
      </c>
      <c r="E32" s="32">
        <v>0</v>
      </c>
    </row>
    <row r="33" spans="2:5" x14ac:dyDescent="0.3">
      <c r="B33" s="4">
        <v>2321</v>
      </c>
      <c r="C33" s="4">
        <v>5137</v>
      </c>
      <c r="D33" s="4" t="s">
        <v>8</v>
      </c>
      <c r="E33" s="32">
        <v>0</v>
      </c>
    </row>
    <row r="34" spans="2:5" x14ac:dyDescent="0.3">
      <c r="B34" s="4">
        <v>2321</v>
      </c>
      <c r="C34" s="4">
        <v>5139</v>
      </c>
      <c r="D34" s="4" t="s">
        <v>9</v>
      </c>
      <c r="E34" s="32">
        <v>200000</v>
      </c>
    </row>
    <row r="35" spans="2:5" x14ac:dyDescent="0.3">
      <c r="B35" s="4">
        <v>2321</v>
      </c>
      <c r="C35" s="4">
        <v>5151</v>
      </c>
      <c r="D35" s="4" t="s">
        <v>10</v>
      </c>
      <c r="E35" s="32">
        <v>3000</v>
      </c>
    </row>
    <row r="36" spans="2:5" x14ac:dyDescent="0.3">
      <c r="B36" s="4">
        <v>2321</v>
      </c>
      <c r="C36" s="4">
        <v>5154</v>
      </c>
      <c r="D36" s="4" t="s">
        <v>11</v>
      </c>
      <c r="E36" s="32">
        <v>820000</v>
      </c>
    </row>
    <row r="37" spans="2:5" x14ac:dyDescent="0.3">
      <c r="B37" s="4">
        <v>2321</v>
      </c>
      <c r="C37" s="4">
        <v>5161</v>
      </c>
      <c r="D37" s="4" t="s">
        <v>97</v>
      </c>
      <c r="E37" s="32">
        <v>1000</v>
      </c>
    </row>
    <row r="38" spans="2:5" x14ac:dyDescent="0.3">
      <c r="B38" s="4">
        <v>2321</v>
      </c>
      <c r="C38" s="4">
        <v>5162</v>
      </c>
      <c r="D38" s="4" t="s">
        <v>12</v>
      </c>
      <c r="E38" s="32">
        <v>2000</v>
      </c>
    </row>
    <row r="39" spans="2:5" x14ac:dyDescent="0.3">
      <c r="B39" s="4">
        <v>2321</v>
      </c>
      <c r="C39" s="4">
        <v>5163</v>
      </c>
      <c r="D39" s="4" t="s">
        <v>98</v>
      </c>
      <c r="E39" s="32">
        <v>1000</v>
      </c>
    </row>
    <row r="40" spans="2:5" x14ac:dyDescent="0.3">
      <c r="B40" s="4">
        <v>2321</v>
      </c>
      <c r="C40" s="4">
        <v>5169</v>
      </c>
      <c r="D40" s="4" t="s">
        <v>13</v>
      </c>
      <c r="E40" s="32">
        <v>1800000</v>
      </c>
    </row>
    <row r="41" spans="2:5" x14ac:dyDescent="0.3">
      <c r="B41" s="4">
        <v>2321</v>
      </c>
      <c r="C41" s="4">
        <v>5171</v>
      </c>
      <c r="D41" s="4" t="s">
        <v>81</v>
      </c>
      <c r="E41" s="32">
        <v>200000</v>
      </c>
    </row>
    <row r="42" spans="2:5" x14ac:dyDescent="0.3">
      <c r="B42" s="4">
        <v>2321</v>
      </c>
      <c r="C42" s="4">
        <v>6121</v>
      </c>
      <c r="D42" s="4" t="s">
        <v>90</v>
      </c>
      <c r="E42" s="32">
        <v>100000</v>
      </c>
    </row>
    <row r="43" spans="2:5" x14ac:dyDescent="0.3">
      <c r="B43" s="7">
        <v>2321</v>
      </c>
      <c r="C43" s="7" t="s">
        <v>3</v>
      </c>
      <c r="D43" s="7"/>
      <c r="E43" s="59">
        <f t="shared" ref="E43" si="5">SUM(E32:E42)</f>
        <v>3127000</v>
      </c>
    </row>
    <row r="44" spans="2:5" x14ac:dyDescent="0.3">
      <c r="B44" s="3"/>
      <c r="C44" s="3"/>
      <c r="D44" s="3"/>
      <c r="E44" s="34"/>
    </row>
    <row r="45" spans="2:5" x14ac:dyDescent="0.3">
      <c r="B45" s="3">
        <v>2339</v>
      </c>
      <c r="C45" s="3" t="s">
        <v>116</v>
      </c>
      <c r="D45" s="3"/>
      <c r="E45" s="34"/>
    </row>
    <row r="46" spans="2:5" x14ac:dyDescent="0.3">
      <c r="B46" s="4">
        <v>2339</v>
      </c>
      <c r="C46" s="4">
        <v>6121</v>
      </c>
      <c r="D46" s="4" t="s">
        <v>103</v>
      </c>
      <c r="E46" s="32">
        <v>0</v>
      </c>
    </row>
    <row r="47" spans="2:5" x14ac:dyDescent="0.3">
      <c r="B47" s="9">
        <v>2339</v>
      </c>
      <c r="C47" s="7" t="s">
        <v>3</v>
      </c>
      <c r="D47" s="7"/>
      <c r="E47" s="59">
        <f t="shared" ref="E47" si="6">+E46</f>
        <v>0</v>
      </c>
    </row>
    <row r="48" spans="2:5" x14ac:dyDescent="0.3">
      <c r="B48" s="3"/>
      <c r="C48" s="3"/>
      <c r="D48" s="3"/>
      <c r="E48" s="34"/>
    </row>
    <row r="49" spans="1:6" x14ac:dyDescent="0.3">
      <c r="B49" s="3">
        <v>3111</v>
      </c>
      <c r="C49" s="3" t="s">
        <v>108</v>
      </c>
      <c r="D49" s="3"/>
      <c r="E49" s="49"/>
    </row>
    <row r="50" spans="1:6" x14ac:dyDescent="0.3">
      <c r="B50" s="26">
        <v>3111</v>
      </c>
      <c r="C50" s="26">
        <v>5169</v>
      </c>
      <c r="D50" s="26" t="s">
        <v>13</v>
      </c>
      <c r="E50" s="32">
        <v>20000</v>
      </c>
    </row>
    <row r="51" spans="1:6" s="40" customFormat="1" x14ac:dyDescent="0.3">
      <c r="A51" s="18"/>
      <c r="B51" s="26">
        <v>3111</v>
      </c>
      <c r="C51" s="26">
        <v>5171</v>
      </c>
      <c r="D51" s="26" t="s">
        <v>240</v>
      </c>
      <c r="E51" s="32">
        <v>80000</v>
      </c>
      <c r="F51" s="83"/>
    </row>
    <row r="52" spans="1:6" s="40" customFormat="1" x14ac:dyDescent="0.3">
      <c r="A52" s="18"/>
      <c r="B52" s="4">
        <v>3111</v>
      </c>
      <c r="C52" s="4">
        <v>5331</v>
      </c>
      <c r="D52" s="4" t="s">
        <v>14</v>
      </c>
      <c r="E52" s="32">
        <f>750000+1650000</f>
        <v>2400000</v>
      </c>
      <c r="F52" s="84"/>
    </row>
    <row r="53" spans="1:6" s="40" customFormat="1" x14ac:dyDescent="0.3">
      <c r="A53" s="18"/>
      <c r="B53" s="4">
        <v>3111</v>
      </c>
      <c r="C53" s="4">
        <v>6121</v>
      </c>
      <c r="D53" s="26" t="s">
        <v>290</v>
      </c>
      <c r="E53" s="32">
        <v>2000000</v>
      </c>
      <c r="F53" s="83"/>
    </row>
    <row r="54" spans="1:6" s="40" customFormat="1" x14ac:dyDescent="0.3">
      <c r="A54" s="18"/>
      <c r="B54" s="4">
        <v>3111</v>
      </c>
      <c r="C54" s="4">
        <v>6122</v>
      </c>
      <c r="D54" s="26" t="s">
        <v>362</v>
      </c>
      <c r="E54" s="32">
        <v>0</v>
      </c>
      <c r="F54" s="83"/>
    </row>
    <row r="55" spans="1:6" x14ac:dyDescent="0.3">
      <c r="B55" s="7">
        <v>3111</v>
      </c>
      <c r="C55" s="7" t="s">
        <v>3</v>
      </c>
      <c r="D55" s="7"/>
      <c r="E55" s="59">
        <f t="shared" ref="E55" si="7">SUM(E50:E54)</f>
        <v>4500000</v>
      </c>
    </row>
    <row r="56" spans="1:6" x14ac:dyDescent="0.3">
      <c r="B56" s="3"/>
      <c r="C56" s="3"/>
      <c r="D56" s="3"/>
      <c r="E56" s="49"/>
    </row>
    <row r="57" spans="1:6" x14ac:dyDescent="0.3">
      <c r="B57" s="3">
        <v>3113</v>
      </c>
      <c r="C57" s="3" t="s">
        <v>15</v>
      </c>
      <c r="D57" s="3"/>
      <c r="E57" s="49"/>
    </row>
    <row r="58" spans="1:6" x14ac:dyDescent="0.3">
      <c r="B58" s="4">
        <v>3113</v>
      </c>
      <c r="C58" s="4">
        <v>5194</v>
      </c>
      <c r="D58" s="4" t="s">
        <v>16</v>
      </c>
      <c r="E58" s="32">
        <v>0</v>
      </c>
    </row>
    <row r="59" spans="1:6" x14ac:dyDescent="0.3">
      <c r="B59" s="4">
        <v>3113</v>
      </c>
      <c r="C59" s="4">
        <v>6341</v>
      </c>
      <c r="D59" s="26" t="s">
        <v>131</v>
      </c>
      <c r="E59" s="32">
        <v>200000</v>
      </c>
    </row>
    <row r="60" spans="1:6" x14ac:dyDescent="0.3">
      <c r="B60" s="4">
        <v>3113</v>
      </c>
      <c r="C60" s="4">
        <v>5321</v>
      </c>
      <c r="D60" s="26" t="s">
        <v>229</v>
      </c>
      <c r="E60" s="32">
        <v>550000</v>
      </c>
    </row>
    <row r="61" spans="1:6" x14ac:dyDescent="0.3">
      <c r="B61" s="7">
        <v>3113</v>
      </c>
      <c r="C61" s="10" t="s">
        <v>3</v>
      </c>
      <c r="D61" s="7"/>
      <c r="E61" s="59">
        <f t="shared" ref="E61" si="8">SUM(E58:E60)</f>
        <v>750000</v>
      </c>
    </row>
    <row r="62" spans="1:6" x14ac:dyDescent="0.3">
      <c r="B62" s="3"/>
      <c r="C62" s="3"/>
      <c r="D62" s="3"/>
      <c r="E62" s="34"/>
    </row>
    <row r="63" spans="1:6" x14ac:dyDescent="0.3">
      <c r="B63" s="3">
        <v>3314</v>
      </c>
      <c r="C63" s="3" t="s">
        <v>17</v>
      </c>
      <c r="D63" s="3"/>
      <c r="E63" s="49"/>
    </row>
    <row r="64" spans="1:6" x14ac:dyDescent="0.3">
      <c r="B64" s="4">
        <v>3314</v>
      </c>
      <c r="C64" s="4">
        <v>5021</v>
      </c>
      <c r="D64" s="4" t="s">
        <v>83</v>
      </c>
      <c r="E64" s="32">
        <v>26000</v>
      </c>
    </row>
    <row r="65" spans="2:5" x14ac:dyDescent="0.3">
      <c r="B65" s="4">
        <v>3314</v>
      </c>
      <c r="C65" s="4">
        <v>5136</v>
      </c>
      <c r="D65" s="4" t="s">
        <v>18</v>
      </c>
      <c r="E65" s="32">
        <v>20000</v>
      </c>
    </row>
    <row r="66" spans="2:5" x14ac:dyDescent="0.3">
      <c r="B66" s="4">
        <v>3314</v>
      </c>
      <c r="C66" s="4">
        <v>5139</v>
      </c>
      <c r="D66" s="4" t="s">
        <v>9</v>
      </c>
      <c r="E66" s="32">
        <v>0</v>
      </c>
    </row>
    <row r="67" spans="2:5" x14ac:dyDescent="0.3">
      <c r="B67" s="7">
        <v>3314</v>
      </c>
      <c r="C67" s="7" t="s">
        <v>3</v>
      </c>
      <c r="D67" s="7"/>
      <c r="E67" s="59">
        <f t="shared" ref="E67" si="9">SUM(E64:E66)</f>
        <v>46000</v>
      </c>
    </row>
    <row r="68" spans="2:5" x14ac:dyDescent="0.3">
      <c r="B68" s="3"/>
      <c r="C68" s="3"/>
      <c r="D68" s="3"/>
      <c r="E68" s="49"/>
    </row>
    <row r="69" spans="2:5" x14ac:dyDescent="0.3">
      <c r="B69" s="3">
        <v>3319</v>
      </c>
      <c r="C69" s="3" t="s">
        <v>19</v>
      </c>
      <c r="D69" s="3"/>
      <c r="E69" s="49"/>
    </row>
    <row r="70" spans="2:5" x14ac:dyDescent="0.3">
      <c r="B70" s="4">
        <v>3319</v>
      </c>
      <c r="C70" s="4">
        <v>5021</v>
      </c>
      <c r="D70" s="4" t="s">
        <v>82</v>
      </c>
      <c r="E70" s="32">
        <v>10000</v>
      </c>
    </row>
    <row r="71" spans="2:5" x14ac:dyDescent="0.3">
      <c r="B71" s="7">
        <v>3319</v>
      </c>
      <c r="C71" s="7" t="s">
        <v>3</v>
      </c>
      <c r="D71" s="7"/>
      <c r="E71" s="59">
        <f t="shared" ref="E71" si="10">+E70</f>
        <v>10000</v>
      </c>
    </row>
    <row r="72" spans="2:5" x14ac:dyDescent="0.3">
      <c r="B72" s="3"/>
      <c r="C72" s="3"/>
      <c r="D72" s="3"/>
      <c r="E72" s="34"/>
    </row>
    <row r="73" spans="2:5" x14ac:dyDescent="0.3">
      <c r="B73" s="3">
        <v>3326</v>
      </c>
      <c r="C73" s="3" t="s">
        <v>117</v>
      </c>
      <c r="D73" s="3"/>
      <c r="E73" s="34"/>
    </row>
    <row r="74" spans="2:5" x14ac:dyDescent="0.3">
      <c r="B74" s="3">
        <v>3326</v>
      </c>
      <c r="C74" s="4">
        <v>5171</v>
      </c>
      <c r="D74" s="4" t="s">
        <v>118</v>
      </c>
      <c r="E74" s="32">
        <v>10000</v>
      </c>
    </row>
    <row r="75" spans="2:5" x14ac:dyDescent="0.3">
      <c r="B75" s="7">
        <v>3326</v>
      </c>
      <c r="C75" s="7" t="s">
        <v>3</v>
      </c>
      <c r="D75" s="7"/>
      <c r="E75" s="59">
        <f t="shared" ref="E75" si="11">+E74</f>
        <v>10000</v>
      </c>
    </row>
    <row r="76" spans="2:5" x14ac:dyDescent="0.3">
      <c r="B76" s="3"/>
      <c r="C76" s="3"/>
      <c r="D76" s="3"/>
      <c r="E76" s="49"/>
    </row>
    <row r="77" spans="2:5" x14ac:dyDescent="0.3">
      <c r="B77" s="3">
        <v>3341</v>
      </c>
      <c r="C77" s="3" t="s">
        <v>20</v>
      </c>
      <c r="D77" s="3"/>
      <c r="E77" s="49"/>
    </row>
    <row r="78" spans="2:5" x14ac:dyDescent="0.3">
      <c r="B78" s="4">
        <v>3341</v>
      </c>
      <c r="C78" s="4">
        <v>5169</v>
      </c>
      <c r="D78" s="4" t="s">
        <v>13</v>
      </c>
      <c r="E78" s="32">
        <v>3000</v>
      </c>
    </row>
    <row r="79" spans="2:5" x14ac:dyDescent="0.3">
      <c r="B79" s="4">
        <v>3341</v>
      </c>
      <c r="C79" s="4">
        <v>5171</v>
      </c>
      <c r="D79" s="4" t="s">
        <v>84</v>
      </c>
      <c r="E79" s="32">
        <v>0</v>
      </c>
    </row>
    <row r="80" spans="2:5" x14ac:dyDescent="0.3">
      <c r="B80" s="4">
        <v>3341</v>
      </c>
      <c r="C80" s="4">
        <v>6122</v>
      </c>
      <c r="D80" s="4" t="s">
        <v>107</v>
      </c>
      <c r="E80" s="32">
        <v>0</v>
      </c>
    </row>
    <row r="81" spans="1:7" x14ac:dyDescent="0.3">
      <c r="B81" s="7">
        <v>3341</v>
      </c>
      <c r="C81" s="7" t="s">
        <v>3</v>
      </c>
      <c r="D81" s="7"/>
      <c r="E81" s="59">
        <f t="shared" ref="E81" si="12">+E78+E79+E80</f>
        <v>3000</v>
      </c>
    </row>
    <row r="82" spans="1:7" x14ac:dyDescent="0.3">
      <c r="B82" s="3"/>
      <c r="C82" s="3"/>
      <c r="D82" s="3"/>
      <c r="E82" s="49"/>
    </row>
    <row r="83" spans="1:7" x14ac:dyDescent="0.3">
      <c r="B83" s="3">
        <v>3399</v>
      </c>
      <c r="C83" s="3" t="s">
        <v>21</v>
      </c>
      <c r="D83" s="3"/>
      <c r="E83" s="49"/>
    </row>
    <row r="84" spans="1:7" x14ac:dyDescent="0.3">
      <c r="B84" s="4">
        <v>3399</v>
      </c>
      <c r="C84" s="4">
        <v>5139</v>
      </c>
      <c r="D84" s="4" t="s">
        <v>22</v>
      </c>
      <c r="E84" s="32">
        <v>50000</v>
      </c>
    </row>
    <row r="85" spans="1:7" x14ac:dyDescent="0.3">
      <c r="B85" s="4">
        <v>3399</v>
      </c>
      <c r="C85" s="4">
        <v>5169</v>
      </c>
      <c r="D85" s="4" t="s">
        <v>23</v>
      </c>
      <c r="E85" s="32">
        <v>450000</v>
      </c>
      <c r="G85" s="81"/>
    </row>
    <row r="86" spans="1:7" x14ac:dyDescent="0.3">
      <c r="B86" s="4">
        <v>3399</v>
      </c>
      <c r="C86" s="4">
        <v>5194</v>
      </c>
      <c r="D86" s="4" t="s">
        <v>16</v>
      </c>
      <c r="E86" s="32">
        <v>25000</v>
      </c>
    </row>
    <row r="87" spans="1:7" x14ac:dyDescent="0.3">
      <c r="B87" s="4">
        <v>3399</v>
      </c>
      <c r="C87" s="4">
        <v>5492</v>
      </c>
      <c r="D87" s="4" t="s">
        <v>34</v>
      </c>
      <c r="E87" s="32">
        <v>5000</v>
      </c>
    </row>
    <row r="88" spans="1:7" x14ac:dyDescent="0.3">
      <c r="B88" s="7">
        <v>3399</v>
      </c>
      <c r="C88" s="7" t="s">
        <v>3</v>
      </c>
      <c r="D88" s="7"/>
      <c r="E88" s="59">
        <f t="shared" ref="E88" si="13">SUM(E84:E87)</f>
        <v>530000</v>
      </c>
    </row>
    <row r="89" spans="1:7" ht="12.75" customHeight="1" x14ac:dyDescent="0.3">
      <c r="B89" s="3"/>
      <c r="C89" s="3"/>
      <c r="D89" s="3"/>
      <c r="E89" s="34"/>
    </row>
    <row r="90" spans="1:7" ht="15" hidden="1" x14ac:dyDescent="0.25">
      <c r="B90" s="25">
        <v>3412</v>
      </c>
      <c r="C90" s="25" t="s">
        <v>317</v>
      </c>
      <c r="D90" s="25"/>
      <c r="E90" s="49"/>
    </row>
    <row r="91" spans="1:7" ht="15" hidden="1" x14ac:dyDescent="0.25">
      <c r="B91" s="26">
        <v>3412</v>
      </c>
      <c r="C91" s="26">
        <v>5213</v>
      </c>
      <c r="D91" s="26" t="s">
        <v>318</v>
      </c>
      <c r="E91" s="49"/>
    </row>
    <row r="92" spans="1:7" ht="15" hidden="1" x14ac:dyDescent="0.25">
      <c r="B92" s="27">
        <v>3412</v>
      </c>
      <c r="C92" s="27" t="s">
        <v>3</v>
      </c>
      <c r="D92" s="27"/>
      <c r="E92" s="59">
        <f t="shared" ref="E92" si="14">SUM(E91)</f>
        <v>0</v>
      </c>
    </row>
    <row r="93" spans="1:7" ht="15" hidden="1" x14ac:dyDescent="0.25">
      <c r="B93" s="3"/>
      <c r="C93" s="3"/>
      <c r="D93" s="3"/>
      <c r="E93" s="34"/>
    </row>
    <row r="94" spans="1:7" s="37" customFormat="1" x14ac:dyDescent="0.3">
      <c r="A94" s="18"/>
      <c r="B94" s="80">
        <v>3412</v>
      </c>
      <c r="C94" s="80" t="s">
        <v>179</v>
      </c>
      <c r="D94" s="80"/>
      <c r="E94" s="49"/>
      <c r="F94" s="83"/>
    </row>
    <row r="95" spans="1:7" s="37" customFormat="1" x14ac:dyDescent="0.3">
      <c r="A95" s="18"/>
      <c r="B95" s="31">
        <v>3412</v>
      </c>
      <c r="C95" s="31">
        <v>6202</v>
      </c>
      <c r="D95" s="31" t="s">
        <v>326</v>
      </c>
      <c r="E95" s="32"/>
      <c r="F95" s="83"/>
    </row>
    <row r="96" spans="1:7" s="37" customFormat="1" x14ac:dyDescent="0.3">
      <c r="A96" s="18"/>
      <c r="B96" s="27">
        <v>3412</v>
      </c>
      <c r="C96" s="27" t="s">
        <v>3</v>
      </c>
      <c r="D96" s="27"/>
      <c r="E96" s="59">
        <f t="shared" ref="E96" si="15">+E95</f>
        <v>0</v>
      </c>
      <c r="F96" s="83"/>
    </row>
    <row r="97" spans="1:6" s="37" customFormat="1" x14ac:dyDescent="0.3">
      <c r="A97" s="18"/>
      <c r="B97" s="3"/>
      <c r="C97" s="3"/>
      <c r="D97" s="3"/>
      <c r="E97" s="49"/>
      <c r="F97" s="83"/>
    </row>
    <row r="98" spans="1:6" x14ac:dyDescent="0.3">
      <c r="B98" s="3">
        <v>3419</v>
      </c>
      <c r="C98" s="3" t="s">
        <v>24</v>
      </c>
      <c r="D98" s="3"/>
      <c r="E98" s="49"/>
    </row>
    <row r="99" spans="1:6" x14ac:dyDescent="0.3">
      <c r="B99" s="4">
        <v>3419</v>
      </c>
      <c r="C99" s="4">
        <v>5229</v>
      </c>
      <c r="D99" s="4" t="s">
        <v>25</v>
      </c>
      <c r="E99" s="32">
        <v>400000</v>
      </c>
    </row>
    <row r="100" spans="1:6" x14ac:dyDescent="0.3">
      <c r="B100" s="7">
        <v>3419</v>
      </c>
      <c r="C100" s="7" t="s">
        <v>3</v>
      </c>
      <c r="D100" s="7"/>
      <c r="E100" s="59">
        <f t="shared" ref="E100" si="16">SUM(E99)</f>
        <v>400000</v>
      </c>
    </row>
    <row r="101" spans="1:6" x14ac:dyDescent="0.3">
      <c r="B101" s="3"/>
      <c r="C101" s="3"/>
      <c r="D101" s="3"/>
      <c r="E101" s="34"/>
    </row>
    <row r="102" spans="1:6" x14ac:dyDescent="0.3">
      <c r="B102" s="3">
        <v>3421</v>
      </c>
      <c r="C102" s="25" t="s">
        <v>147</v>
      </c>
      <c r="D102" s="3"/>
      <c r="E102" s="49"/>
    </row>
    <row r="103" spans="1:6" x14ac:dyDescent="0.3">
      <c r="B103" s="4">
        <f>+B102</f>
        <v>3421</v>
      </c>
      <c r="C103" s="14">
        <v>5139</v>
      </c>
      <c r="D103" s="26" t="s">
        <v>148</v>
      </c>
      <c r="E103" s="32">
        <f>4000000+400000+1500000+500000</f>
        <v>6400000</v>
      </c>
    </row>
    <row r="104" spans="1:6" x14ac:dyDescent="0.3">
      <c r="B104" s="7">
        <v>3421</v>
      </c>
      <c r="C104" s="7" t="s">
        <v>3</v>
      </c>
      <c r="D104" s="7"/>
      <c r="E104" s="59">
        <f t="shared" ref="E104" si="17">SUM(E103)</f>
        <v>6400000</v>
      </c>
    </row>
    <row r="105" spans="1:6" x14ac:dyDescent="0.3">
      <c r="B105" s="3"/>
      <c r="C105" s="3"/>
      <c r="D105" s="3"/>
      <c r="E105" s="34"/>
    </row>
    <row r="106" spans="1:6" x14ac:dyDescent="0.3">
      <c r="B106" s="3">
        <v>3631</v>
      </c>
      <c r="C106" s="3" t="s">
        <v>26</v>
      </c>
      <c r="D106" s="3"/>
      <c r="E106" s="49"/>
    </row>
    <row r="107" spans="1:6" x14ac:dyDescent="0.3">
      <c r="B107" s="4">
        <v>3631</v>
      </c>
      <c r="C107" s="4">
        <v>5154</v>
      </c>
      <c r="D107" s="4" t="s">
        <v>28</v>
      </c>
      <c r="E107" s="32">
        <v>500000</v>
      </c>
    </row>
    <row r="108" spans="1:6" x14ac:dyDescent="0.3">
      <c r="B108" s="4">
        <v>3631</v>
      </c>
      <c r="C108" s="4">
        <v>5171</v>
      </c>
      <c r="D108" s="4" t="s">
        <v>85</v>
      </c>
      <c r="E108" s="32">
        <v>200000</v>
      </c>
    </row>
    <row r="109" spans="1:6" x14ac:dyDescent="0.3">
      <c r="B109" s="4">
        <v>3631</v>
      </c>
      <c r="C109" s="4">
        <v>6121</v>
      </c>
      <c r="D109" s="26" t="s">
        <v>127</v>
      </c>
      <c r="E109" s="32">
        <v>500000</v>
      </c>
    </row>
    <row r="110" spans="1:6" x14ac:dyDescent="0.3">
      <c r="B110" s="7">
        <v>3631</v>
      </c>
      <c r="C110" s="7" t="s">
        <v>3</v>
      </c>
      <c r="D110" s="7"/>
      <c r="E110" s="59">
        <f t="shared" ref="E110" si="18">+SUM(E107:E109)</f>
        <v>1200000</v>
      </c>
    </row>
    <row r="111" spans="1:6" x14ac:dyDescent="0.3">
      <c r="B111" s="3"/>
      <c r="C111" s="3"/>
      <c r="D111" s="3"/>
      <c r="E111" s="34"/>
    </row>
    <row r="112" spans="1:6" x14ac:dyDescent="0.3">
      <c r="B112" s="3">
        <v>3635</v>
      </c>
      <c r="C112" s="25" t="s">
        <v>129</v>
      </c>
      <c r="D112" s="3"/>
      <c r="E112" s="34"/>
    </row>
    <row r="113" spans="1:6" x14ac:dyDescent="0.3">
      <c r="B113" s="26">
        <v>3635</v>
      </c>
      <c r="C113" s="26">
        <v>6119</v>
      </c>
      <c r="D113" s="26" t="s">
        <v>130</v>
      </c>
      <c r="E113" s="32">
        <v>200000</v>
      </c>
    </row>
    <row r="114" spans="1:6" x14ac:dyDescent="0.3">
      <c r="B114" s="7">
        <v>3635</v>
      </c>
      <c r="C114" s="10" t="s">
        <v>73</v>
      </c>
      <c r="D114" s="7"/>
      <c r="E114" s="59">
        <f t="shared" ref="E114" si="19">+E113</f>
        <v>200000</v>
      </c>
    </row>
    <row r="115" spans="1:6" x14ac:dyDescent="0.3">
      <c r="B115" s="3"/>
      <c r="C115" s="3"/>
      <c r="D115" s="3"/>
      <c r="E115" s="49"/>
    </row>
    <row r="116" spans="1:6" x14ac:dyDescent="0.3">
      <c r="B116" s="3">
        <v>3639</v>
      </c>
      <c r="C116" s="25" t="s">
        <v>139</v>
      </c>
      <c r="D116" s="3"/>
      <c r="E116" s="34"/>
    </row>
    <row r="117" spans="1:6" x14ac:dyDescent="0.3">
      <c r="B117" s="26">
        <v>3639</v>
      </c>
      <c r="C117" s="26">
        <v>6130</v>
      </c>
      <c r="D117" s="26" t="s">
        <v>140</v>
      </c>
      <c r="E117" s="32">
        <v>0</v>
      </c>
    </row>
    <row r="118" spans="1:6" s="40" customFormat="1" x14ac:dyDescent="0.3">
      <c r="A118" s="18"/>
      <c r="B118" s="26">
        <v>3639</v>
      </c>
      <c r="C118" s="26">
        <v>6121</v>
      </c>
      <c r="D118" s="26" t="str">
        <f>+FIN9_vydaje!E46</f>
        <v>Nákup ostatních služeb</v>
      </c>
      <c r="E118" s="32">
        <v>250000</v>
      </c>
      <c r="F118" s="83"/>
    </row>
    <row r="119" spans="1:6" x14ac:dyDescent="0.3">
      <c r="B119" s="7">
        <v>3639</v>
      </c>
      <c r="C119" s="10" t="s">
        <v>73</v>
      </c>
      <c r="D119" s="7"/>
      <c r="E119" s="59">
        <f t="shared" ref="E119" si="20">+E118+E117</f>
        <v>250000</v>
      </c>
    </row>
    <row r="120" spans="1:6" x14ac:dyDescent="0.3">
      <c r="B120" s="3"/>
      <c r="C120" s="3"/>
      <c r="D120" s="3"/>
      <c r="E120" s="49"/>
    </row>
    <row r="121" spans="1:6" x14ac:dyDescent="0.3">
      <c r="B121" s="3">
        <v>3721</v>
      </c>
      <c r="C121" s="3" t="s">
        <v>30</v>
      </c>
      <c r="D121" s="3"/>
      <c r="E121" s="49"/>
    </row>
    <row r="122" spans="1:6" x14ac:dyDescent="0.3">
      <c r="B122" s="4">
        <v>3721</v>
      </c>
      <c r="C122" s="4">
        <v>5169</v>
      </c>
      <c r="D122" s="4" t="s">
        <v>29</v>
      </c>
      <c r="E122" s="32">
        <v>55000</v>
      </c>
    </row>
    <row r="123" spans="1:6" x14ac:dyDescent="0.3">
      <c r="B123" s="7">
        <v>3721</v>
      </c>
      <c r="C123" s="7" t="s">
        <v>3</v>
      </c>
      <c r="D123" s="7"/>
      <c r="E123" s="59">
        <f t="shared" ref="E123" si="21">+E122</f>
        <v>55000</v>
      </c>
    </row>
    <row r="124" spans="1:6" x14ac:dyDescent="0.3">
      <c r="B124" s="3"/>
      <c r="C124" s="3"/>
      <c r="D124" s="3"/>
      <c r="E124" s="49"/>
    </row>
    <row r="125" spans="1:6" x14ac:dyDescent="0.3">
      <c r="B125" s="3">
        <v>3722</v>
      </c>
      <c r="C125" s="3" t="s">
        <v>31</v>
      </c>
      <c r="D125" s="3"/>
      <c r="E125" s="49"/>
    </row>
    <row r="126" spans="1:6" x14ac:dyDescent="0.3">
      <c r="B126" s="4">
        <v>3722</v>
      </c>
      <c r="C126" s="4">
        <v>5169</v>
      </c>
      <c r="D126" s="4" t="s">
        <v>13</v>
      </c>
      <c r="E126" s="32">
        <v>1500000</v>
      </c>
    </row>
    <row r="127" spans="1:6" x14ac:dyDescent="0.3">
      <c r="B127" s="7">
        <v>3722</v>
      </c>
      <c r="C127" s="7" t="s">
        <v>3</v>
      </c>
      <c r="D127" s="7"/>
      <c r="E127" s="59">
        <f t="shared" ref="E127" si="22">+E126</f>
        <v>1500000</v>
      </c>
    </row>
    <row r="128" spans="1:6" x14ac:dyDescent="0.3">
      <c r="B128" s="3"/>
      <c r="C128" s="3"/>
      <c r="D128" s="3"/>
      <c r="E128" s="49"/>
    </row>
    <row r="129" spans="1:6" x14ac:dyDescent="0.3">
      <c r="B129" s="3">
        <v>3723</v>
      </c>
      <c r="C129" s="3" t="s">
        <v>32</v>
      </c>
      <c r="D129" s="3"/>
      <c r="E129" s="49"/>
    </row>
    <row r="130" spans="1:6" x14ac:dyDescent="0.3">
      <c r="B130" s="4">
        <v>3723</v>
      </c>
      <c r="C130" s="4">
        <v>5169</v>
      </c>
      <c r="D130" s="4" t="s">
        <v>13</v>
      </c>
      <c r="E130" s="32">
        <v>900000</v>
      </c>
    </row>
    <row r="131" spans="1:6" x14ac:dyDescent="0.3">
      <c r="B131" s="7">
        <v>3723</v>
      </c>
      <c r="C131" s="7" t="s">
        <v>3</v>
      </c>
      <c r="D131" s="7"/>
      <c r="E131" s="59">
        <f t="shared" ref="E131" si="23">SUM(E130)</f>
        <v>900000</v>
      </c>
    </row>
    <row r="132" spans="1:6" x14ac:dyDescent="0.3">
      <c r="B132" s="3"/>
      <c r="C132" s="3"/>
      <c r="D132" s="3"/>
      <c r="E132" s="49"/>
    </row>
    <row r="133" spans="1:6" x14ac:dyDescent="0.3">
      <c r="B133" s="3">
        <v>3725</v>
      </c>
      <c r="C133" s="3" t="s">
        <v>104</v>
      </c>
      <c r="D133" s="3"/>
      <c r="E133" s="49"/>
    </row>
    <row r="134" spans="1:6" x14ac:dyDescent="0.3">
      <c r="B134" s="4">
        <v>3725</v>
      </c>
      <c r="C134" s="4">
        <v>5169</v>
      </c>
      <c r="D134" s="4" t="s">
        <v>13</v>
      </c>
      <c r="E134" s="32">
        <v>1100000</v>
      </c>
    </row>
    <row r="135" spans="1:6" x14ac:dyDescent="0.3">
      <c r="B135" s="7">
        <v>3725</v>
      </c>
      <c r="C135" s="7" t="s">
        <v>3</v>
      </c>
      <c r="D135" s="7"/>
      <c r="E135" s="59">
        <f t="shared" ref="E135" si="24">+E134</f>
        <v>1100000</v>
      </c>
    </row>
    <row r="136" spans="1:6" x14ac:dyDescent="0.3">
      <c r="B136" s="3"/>
      <c r="C136" s="3"/>
      <c r="D136" s="3"/>
      <c r="E136" s="49"/>
    </row>
    <row r="137" spans="1:6" x14ac:dyDescent="0.3">
      <c r="B137" s="3">
        <v>3745</v>
      </c>
      <c r="C137" s="3" t="s">
        <v>119</v>
      </c>
      <c r="D137" s="3"/>
      <c r="E137" s="49"/>
    </row>
    <row r="138" spans="1:6" x14ac:dyDescent="0.3">
      <c r="B138" s="4">
        <v>3745</v>
      </c>
      <c r="C138" s="4">
        <v>5021</v>
      </c>
      <c r="D138" s="4" t="s">
        <v>27</v>
      </c>
      <c r="E138" s="32">
        <v>30000</v>
      </c>
    </row>
    <row r="139" spans="1:6" x14ac:dyDescent="0.3">
      <c r="B139" s="4">
        <v>3745</v>
      </c>
      <c r="C139" s="4">
        <v>5137</v>
      </c>
      <c r="D139" s="4" t="s">
        <v>45</v>
      </c>
      <c r="E139" s="32">
        <v>30000</v>
      </c>
    </row>
    <row r="140" spans="1:6" x14ac:dyDescent="0.3">
      <c r="B140" s="4">
        <v>3745</v>
      </c>
      <c r="C140" s="4">
        <v>5156</v>
      </c>
      <c r="D140" s="4" t="s">
        <v>33</v>
      </c>
      <c r="E140" s="32">
        <v>10000</v>
      </c>
    </row>
    <row r="141" spans="1:6" x14ac:dyDescent="0.3">
      <c r="B141" s="4">
        <v>3745</v>
      </c>
      <c r="C141" s="4">
        <v>5169</v>
      </c>
      <c r="D141" s="4" t="s">
        <v>13</v>
      </c>
      <c r="E141" s="32">
        <v>600000</v>
      </c>
    </row>
    <row r="142" spans="1:6" x14ac:dyDescent="0.3">
      <c r="B142" s="4">
        <v>3745</v>
      </c>
      <c r="C142" s="4">
        <v>5171</v>
      </c>
      <c r="D142" s="26" t="s">
        <v>128</v>
      </c>
      <c r="E142" s="32">
        <v>550000</v>
      </c>
    </row>
    <row r="143" spans="1:6" x14ac:dyDescent="0.3">
      <c r="B143" s="7">
        <v>3745</v>
      </c>
      <c r="C143" s="7" t="s">
        <v>3</v>
      </c>
      <c r="D143" s="7"/>
      <c r="E143" s="59">
        <f t="shared" ref="E143" si="25">SUM(E138:E142)</f>
        <v>1220000</v>
      </c>
    </row>
    <row r="144" spans="1:6" s="40" customFormat="1" x14ac:dyDescent="0.3">
      <c r="A144" s="18"/>
      <c r="B144" s="3"/>
      <c r="C144" s="3"/>
      <c r="D144" s="3"/>
      <c r="E144" s="34"/>
      <c r="F144" s="83"/>
    </row>
    <row r="145" spans="1:6" x14ac:dyDescent="0.3">
      <c r="B145" s="3">
        <v>4359</v>
      </c>
      <c r="C145" s="3" t="s">
        <v>96</v>
      </c>
      <c r="D145" s="3"/>
      <c r="E145" s="49"/>
    </row>
    <row r="146" spans="1:6" x14ac:dyDescent="0.3">
      <c r="B146" s="26">
        <v>4359</v>
      </c>
      <c r="C146" s="26">
        <v>5169</v>
      </c>
      <c r="D146" s="26" t="s">
        <v>13</v>
      </c>
      <c r="E146" s="32">
        <v>0</v>
      </c>
    </row>
    <row r="147" spans="1:6" s="37" customFormat="1" x14ac:dyDescent="0.3">
      <c r="A147" s="18"/>
      <c r="B147" s="26">
        <v>4359</v>
      </c>
      <c r="C147" s="26">
        <v>5175</v>
      </c>
      <c r="D147" s="26" t="s">
        <v>151</v>
      </c>
      <c r="E147" s="32">
        <v>0</v>
      </c>
      <c r="F147" s="83"/>
    </row>
    <row r="148" spans="1:6" x14ac:dyDescent="0.3">
      <c r="B148" s="4">
        <v>4359</v>
      </c>
      <c r="C148" s="4">
        <v>5492</v>
      </c>
      <c r="D148" s="4" t="s">
        <v>34</v>
      </c>
      <c r="E148" s="32">
        <v>120000</v>
      </c>
      <c r="F148" s="84"/>
    </row>
    <row r="149" spans="1:6" x14ac:dyDescent="0.3">
      <c r="B149" s="7">
        <v>4359</v>
      </c>
      <c r="C149" s="7" t="s">
        <v>3</v>
      </c>
      <c r="D149" s="7"/>
      <c r="E149" s="59">
        <f t="shared" ref="E149" si="26">+SUM(E146:E148)</f>
        <v>120000</v>
      </c>
    </row>
    <row r="150" spans="1:6" x14ac:dyDescent="0.3">
      <c r="B150" s="3"/>
      <c r="C150" s="3"/>
      <c r="D150" s="3"/>
      <c r="E150" s="34"/>
    </row>
    <row r="151" spans="1:6" x14ac:dyDescent="0.3">
      <c r="B151" s="3">
        <v>5212</v>
      </c>
      <c r="C151" s="25" t="s">
        <v>132</v>
      </c>
      <c r="D151" s="3"/>
      <c r="E151" s="34"/>
    </row>
    <row r="152" spans="1:6" x14ac:dyDescent="0.3">
      <c r="B152" s="26">
        <v>5212</v>
      </c>
      <c r="C152" s="26">
        <v>5901</v>
      </c>
      <c r="D152" s="26" t="s">
        <v>133</v>
      </c>
      <c r="E152" s="32">
        <v>20000</v>
      </c>
    </row>
    <row r="153" spans="1:6" x14ac:dyDescent="0.3">
      <c r="B153" s="7">
        <v>5212</v>
      </c>
      <c r="C153" s="27" t="s">
        <v>3</v>
      </c>
      <c r="D153" s="27"/>
      <c r="E153" s="59">
        <f t="shared" ref="E153" si="27">+E152</f>
        <v>20000</v>
      </c>
    </row>
    <row r="154" spans="1:6" x14ac:dyDescent="0.3">
      <c r="B154" s="3"/>
      <c r="C154" s="3"/>
      <c r="D154" s="3"/>
      <c r="E154" s="49"/>
    </row>
    <row r="155" spans="1:6" s="40" customFormat="1" x14ac:dyDescent="0.3">
      <c r="A155" s="18"/>
      <c r="B155" s="3">
        <v>5512</v>
      </c>
      <c r="C155" s="25" t="s">
        <v>370</v>
      </c>
      <c r="D155" s="3"/>
      <c r="E155" s="34"/>
      <c r="F155" s="83"/>
    </row>
    <row r="156" spans="1:6" s="40" customFormat="1" x14ac:dyDescent="0.3">
      <c r="A156" s="18"/>
      <c r="B156" s="26">
        <v>5512</v>
      </c>
      <c r="C156" s="26">
        <v>5171</v>
      </c>
      <c r="D156" s="26" t="s">
        <v>240</v>
      </c>
      <c r="E156" s="32">
        <v>0</v>
      </c>
      <c r="F156" s="83"/>
    </row>
    <row r="157" spans="1:6" s="40" customFormat="1" x14ac:dyDescent="0.3">
      <c r="A157" s="18"/>
      <c r="B157" s="7">
        <v>5512</v>
      </c>
      <c r="C157" s="27" t="s">
        <v>3</v>
      </c>
      <c r="D157" s="27"/>
      <c r="E157" s="59">
        <f t="shared" ref="E157" si="28">+E156</f>
        <v>0</v>
      </c>
      <c r="F157" s="83"/>
    </row>
    <row r="158" spans="1:6" s="40" customFormat="1" x14ac:dyDescent="0.3">
      <c r="A158" s="18"/>
      <c r="B158" s="3"/>
      <c r="C158" s="3"/>
      <c r="D158" s="3"/>
      <c r="E158" s="49"/>
      <c r="F158" s="83"/>
    </row>
    <row r="159" spans="1:6" x14ac:dyDescent="0.3">
      <c r="B159" s="3">
        <v>6112</v>
      </c>
      <c r="C159" s="3" t="s">
        <v>35</v>
      </c>
      <c r="D159" s="3"/>
      <c r="E159" s="49"/>
    </row>
    <row r="160" spans="1:6" x14ac:dyDescent="0.3">
      <c r="B160" s="4">
        <v>6112</v>
      </c>
      <c r="C160" s="4">
        <v>5023</v>
      </c>
      <c r="D160" s="4" t="s">
        <v>36</v>
      </c>
      <c r="E160" s="32">
        <v>1400000</v>
      </c>
    </row>
    <row r="161" spans="1:6" x14ac:dyDescent="0.3">
      <c r="B161" s="4">
        <v>6112</v>
      </c>
      <c r="C161" s="4">
        <v>5031</v>
      </c>
      <c r="D161" s="4" t="s">
        <v>37</v>
      </c>
      <c r="E161" s="32">
        <f>+E160*0.17</f>
        <v>238000.00000000003</v>
      </c>
      <c r="F161" s="85"/>
    </row>
    <row r="162" spans="1:6" x14ac:dyDescent="0.3">
      <c r="B162" s="4">
        <v>6112</v>
      </c>
      <c r="C162" s="4">
        <v>5032</v>
      </c>
      <c r="D162" s="4" t="s">
        <v>38</v>
      </c>
      <c r="E162" s="32">
        <f>+E160*0.09</f>
        <v>126000</v>
      </c>
      <c r="F162" s="86"/>
    </row>
    <row r="163" spans="1:6" x14ac:dyDescent="0.3">
      <c r="B163" s="4">
        <v>6112</v>
      </c>
      <c r="C163" s="4">
        <v>5173</v>
      </c>
      <c r="D163" s="4" t="s">
        <v>39</v>
      </c>
      <c r="E163" s="32">
        <v>0</v>
      </c>
    </row>
    <row r="164" spans="1:6" x14ac:dyDescent="0.3">
      <c r="B164" s="7">
        <v>6112</v>
      </c>
      <c r="C164" s="7" t="s">
        <v>3</v>
      </c>
      <c r="D164" s="7"/>
      <c r="E164" s="59">
        <f t="shared" ref="E164" si="29">SUM(E160:E163)</f>
        <v>1764000</v>
      </c>
    </row>
    <row r="165" spans="1:6" s="40" customFormat="1" x14ac:dyDescent="0.3">
      <c r="A165" s="18"/>
      <c r="B165" s="3"/>
      <c r="C165" s="3"/>
      <c r="D165" s="3"/>
      <c r="E165" s="49"/>
      <c r="F165" s="83"/>
    </row>
    <row r="166" spans="1:6" s="40" customFormat="1" x14ac:dyDescent="0.3">
      <c r="A166" s="18"/>
      <c r="B166" s="3">
        <v>6114</v>
      </c>
      <c r="C166" s="25" t="s">
        <v>378</v>
      </c>
      <c r="D166" s="3"/>
      <c r="E166" s="49"/>
      <c r="F166" s="83"/>
    </row>
    <row r="167" spans="1:6" s="40" customFormat="1" x14ac:dyDescent="0.3">
      <c r="A167" s="18"/>
      <c r="B167" s="4">
        <v>6114</v>
      </c>
      <c r="C167" s="14">
        <v>5021</v>
      </c>
      <c r="D167" s="26" t="s">
        <v>27</v>
      </c>
      <c r="E167" s="32">
        <v>0</v>
      </c>
      <c r="F167" s="83"/>
    </row>
    <row r="168" spans="1:6" s="40" customFormat="1" x14ac:dyDescent="0.3">
      <c r="A168" s="18"/>
      <c r="B168" s="4">
        <v>6114</v>
      </c>
      <c r="C168" s="14">
        <v>5139</v>
      </c>
      <c r="D168" s="26" t="s">
        <v>150</v>
      </c>
      <c r="E168" s="32">
        <v>0</v>
      </c>
      <c r="F168" s="83"/>
    </row>
    <row r="169" spans="1:6" s="40" customFormat="1" x14ac:dyDescent="0.3">
      <c r="A169" s="18"/>
      <c r="B169" s="4">
        <v>6114</v>
      </c>
      <c r="C169" s="14">
        <v>5169</v>
      </c>
      <c r="D169" s="26" t="s">
        <v>13</v>
      </c>
      <c r="E169" s="32">
        <v>0</v>
      </c>
      <c r="F169" s="83"/>
    </row>
    <row r="170" spans="1:6" s="40" customFormat="1" x14ac:dyDescent="0.3">
      <c r="A170" s="18"/>
      <c r="B170" s="4">
        <v>6114</v>
      </c>
      <c r="C170" s="14">
        <v>5173</v>
      </c>
      <c r="D170" s="26" t="s">
        <v>53</v>
      </c>
      <c r="E170" s="32">
        <v>0</v>
      </c>
      <c r="F170" s="83"/>
    </row>
    <row r="171" spans="1:6" s="40" customFormat="1" x14ac:dyDescent="0.3">
      <c r="A171" s="18"/>
      <c r="B171" s="4">
        <v>6114</v>
      </c>
      <c r="C171" s="14">
        <v>5175</v>
      </c>
      <c r="D171" s="26" t="s">
        <v>151</v>
      </c>
      <c r="E171" s="32">
        <v>0</v>
      </c>
      <c r="F171" s="83"/>
    </row>
    <row r="172" spans="1:6" s="40" customFormat="1" x14ac:dyDescent="0.3">
      <c r="A172" s="18"/>
      <c r="B172" s="7">
        <v>6114</v>
      </c>
      <c r="C172" s="7" t="s">
        <v>3</v>
      </c>
      <c r="D172" s="7"/>
      <c r="E172" s="59">
        <f t="shared" ref="E172" si="30">SUM(E167:E171)</f>
        <v>0</v>
      </c>
      <c r="F172" s="83"/>
    </row>
    <row r="173" spans="1:6" x14ac:dyDescent="0.3">
      <c r="B173" s="3"/>
      <c r="C173" s="3"/>
      <c r="D173" s="3"/>
      <c r="E173" s="49"/>
    </row>
    <row r="174" spans="1:6" x14ac:dyDescent="0.3">
      <c r="B174" s="3">
        <v>6115</v>
      </c>
      <c r="C174" s="25" t="s">
        <v>149</v>
      </c>
      <c r="D174" s="3"/>
      <c r="E174" s="49"/>
    </row>
    <row r="175" spans="1:6" x14ac:dyDescent="0.3">
      <c r="B175" s="4">
        <v>6115</v>
      </c>
      <c r="C175" s="14">
        <v>5021</v>
      </c>
      <c r="D175" s="26" t="s">
        <v>27</v>
      </c>
      <c r="E175" s="32">
        <v>0</v>
      </c>
    </row>
    <row r="176" spans="1:6" x14ac:dyDescent="0.3">
      <c r="B176" s="4">
        <v>6115</v>
      </c>
      <c r="C176" s="14">
        <v>5139</v>
      </c>
      <c r="D176" s="26" t="s">
        <v>150</v>
      </c>
      <c r="E176" s="32">
        <v>0</v>
      </c>
    </row>
    <row r="177" spans="1:6" x14ac:dyDescent="0.3">
      <c r="B177" s="4">
        <v>6115</v>
      </c>
      <c r="C177" s="14">
        <v>5169</v>
      </c>
      <c r="D177" s="26" t="s">
        <v>13</v>
      </c>
      <c r="E177" s="32">
        <v>0</v>
      </c>
    </row>
    <row r="178" spans="1:6" x14ac:dyDescent="0.3">
      <c r="B178" s="4">
        <v>6115</v>
      </c>
      <c r="C178" s="14">
        <v>5173</v>
      </c>
      <c r="D178" s="26" t="s">
        <v>53</v>
      </c>
      <c r="E178" s="32">
        <v>0</v>
      </c>
    </row>
    <row r="179" spans="1:6" x14ac:dyDescent="0.3">
      <c r="B179" s="4">
        <v>6115</v>
      </c>
      <c r="C179" s="14">
        <v>5175</v>
      </c>
      <c r="D179" s="26" t="s">
        <v>151</v>
      </c>
      <c r="E179" s="32">
        <v>0</v>
      </c>
    </row>
    <row r="180" spans="1:6" x14ac:dyDescent="0.3">
      <c r="B180" s="7">
        <v>6115</v>
      </c>
      <c r="C180" s="7" t="s">
        <v>3</v>
      </c>
      <c r="D180" s="7"/>
      <c r="E180" s="59">
        <f t="shared" ref="E180" si="31">SUM(E175:E179)</f>
        <v>0</v>
      </c>
    </row>
    <row r="181" spans="1:6" x14ac:dyDescent="0.3">
      <c r="B181" s="3"/>
      <c r="C181" s="3"/>
      <c r="D181" s="3"/>
      <c r="E181" s="34"/>
    </row>
    <row r="182" spans="1:6" s="40" customFormat="1" x14ac:dyDescent="0.3">
      <c r="A182" s="18"/>
      <c r="B182" s="3">
        <v>6117</v>
      </c>
      <c r="C182" s="3" t="s">
        <v>356</v>
      </c>
      <c r="D182" s="3"/>
      <c r="E182" s="49"/>
      <c r="F182" s="83"/>
    </row>
    <row r="183" spans="1:6" s="40" customFormat="1" x14ac:dyDescent="0.3">
      <c r="A183" s="18"/>
      <c r="B183" s="26">
        <v>6117</v>
      </c>
      <c r="C183" s="3">
        <v>5021</v>
      </c>
      <c r="D183" s="3" t="s">
        <v>27</v>
      </c>
      <c r="E183" s="32">
        <v>0</v>
      </c>
      <c r="F183" s="83"/>
    </row>
    <row r="184" spans="1:6" s="40" customFormat="1" x14ac:dyDescent="0.3">
      <c r="A184" s="18"/>
      <c r="B184" s="26">
        <v>6117</v>
      </c>
      <c r="C184" s="3">
        <v>5139</v>
      </c>
      <c r="D184" s="3" t="s">
        <v>150</v>
      </c>
      <c r="E184" s="32">
        <v>0</v>
      </c>
      <c r="F184" s="83"/>
    </row>
    <row r="185" spans="1:6" s="40" customFormat="1" x14ac:dyDescent="0.3">
      <c r="A185" s="18"/>
      <c r="B185" s="26">
        <v>6117</v>
      </c>
      <c r="C185" s="4">
        <v>5169</v>
      </c>
      <c r="D185" s="4" t="s">
        <v>13</v>
      </c>
      <c r="E185" s="32">
        <v>0</v>
      </c>
      <c r="F185" s="83"/>
    </row>
    <row r="186" spans="1:6" s="40" customFormat="1" x14ac:dyDescent="0.3">
      <c r="A186" s="18"/>
      <c r="B186" s="26">
        <v>6117</v>
      </c>
      <c r="C186" s="4">
        <v>5175</v>
      </c>
      <c r="D186" s="4" t="s">
        <v>151</v>
      </c>
      <c r="E186" s="32">
        <v>0</v>
      </c>
      <c r="F186" s="83"/>
    </row>
    <row r="187" spans="1:6" s="40" customFormat="1" x14ac:dyDescent="0.3">
      <c r="A187" s="18"/>
      <c r="B187" s="7">
        <v>6117</v>
      </c>
      <c r="C187" s="7" t="s">
        <v>3</v>
      </c>
      <c r="D187" s="7"/>
      <c r="E187" s="59">
        <f t="shared" ref="E187" si="32">SUM(E183:E186)</f>
        <v>0</v>
      </c>
      <c r="F187" s="83"/>
    </row>
    <row r="188" spans="1:6" s="40" customFormat="1" x14ac:dyDescent="0.3">
      <c r="A188" s="18"/>
      <c r="B188" s="3"/>
      <c r="C188" s="3"/>
      <c r="D188" s="3"/>
      <c r="E188" s="49"/>
      <c r="F188" s="83"/>
    </row>
    <row r="189" spans="1:6" s="37" customFormat="1" x14ac:dyDescent="0.3">
      <c r="A189" s="18"/>
      <c r="B189" s="3">
        <v>6118</v>
      </c>
      <c r="C189" s="3" t="s">
        <v>327</v>
      </c>
      <c r="D189" s="3"/>
      <c r="E189" s="49"/>
      <c r="F189" s="83"/>
    </row>
    <row r="190" spans="1:6" s="37" customFormat="1" x14ac:dyDescent="0.3">
      <c r="A190" s="18"/>
      <c r="B190" s="26">
        <v>6118</v>
      </c>
      <c r="C190" s="4" t="s">
        <v>267</v>
      </c>
      <c r="D190" s="4" t="s">
        <v>27</v>
      </c>
      <c r="E190" s="32">
        <v>0</v>
      </c>
      <c r="F190" s="83"/>
    </row>
    <row r="191" spans="1:6" s="37" customFormat="1" x14ac:dyDescent="0.3">
      <c r="A191" s="18"/>
      <c r="B191" s="26">
        <v>6118</v>
      </c>
      <c r="C191" s="4" t="s">
        <v>242</v>
      </c>
      <c r="D191" s="4" t="s">
        <v>13</v>
      </c>
      <c r="E191" s="32">
        <v>0</v>
      </c>
      <c r="F191" s="83"/>
    </row>
    <row r="192" spans="1:6" s="37" customFormat="1" x14ac:dyDescent="0.3">
      <c r="A192" s="18"/>
      <c r="B192" s="26">
        <v>6118</v>
      </c>
      <c r="C192" s="4" t="s">
        <v>239</v>
      </c>
      <c r="D192" s="4" t="s">
        <v>53</v>
      </c>
      <c r="E192" s="32">
        <v>0</v>
      </c>
      <c r="F192" s="83"/>
    </row>
    <row r="193" spans="1:7" s="37" customFormat="1" x14ac:dyDescent="0.3">
      <c r="A193" s="18"/>
      <c r="B193" s="26">
        <v>6118</v>
      </c>
      <c r="C193" s="4" t="s">
        <v>238</v>
      </c>
      <c r="D193" s="4" t="s">
        <v>151</v>
      </c>
      <c r="E193" s="32">
        <v>0</v>
      </c>
      <c r="F193" s="83"/>
    </row>
    <row r="194" spans="1:7" s="37" customFormat="1" x14ac:dyDescent="0.3">
      <c r="A194" s="18"/>
      <c r="B194" s="7">
        <v>6118</v>
      </c>
      <c r="C194" s="7" t="s">
        <v>3</v>
      </c>
      <c r="D194" s="7"/>
      <c r="E194" s="59">
        <f t="shared" ref="E194" si="33">SUM(E190:E193)</f>
        <v>0</v>
      </c>
      <c r="F194" s="83"/>
    </row>
    <row r="195" spans="1:7" s="37" customFormat="1" x14ac:dyDescent="0.3">
      <c r="A195" s="18"/>
      <c r="B195" s="3"/>
      <c r="C195" s="3"/>
      <c r="D195" s="3"/>
      <c r="E195" s="49"/>
      <c r="F195" s="83"/>
    </row>
    <row r="196" spans="1:7" x14ac:dyDescent="0.3">
      <c r="B196" s="3">
        <v>6171</v>
      </c>
      <c r="C196" s="3" t="s">
        <v>40</v>
      </c>
      <c r="D196" s="3"/>
      <c r="E196" s="49"/>
      <c r="G196" s="88"/>
    </row>
    <row r="197" spans="1:7" x14ac:dyDescent="0.3">
      <c r="B197" s="4">
        <v>6171</v>
      </c>
      <c r="C197" s="4">
        <v>5011</v>
      </c>
      <c r="D197" s="4" t="s">
        <v>93</v>
      </c>
      <c r="E197" s="32">
        <v>2000000</v>
      </c>
      <c r="F197" s="87"/>
      <c r="G197" s="88"/>
    </row>
    <row r="198" spans="1:7" x14ac:dyDescent="0.3">
      <c r="B198" s="4">
        <v>6171</v>
      </c>
      <c r="C198" s="4">
        <v>5021</v>
      </c>
      <c r="D198" s="4" t="s">
        <v>27</v>
      </c>
      <c r="E198" s="32">
        <v>60000</v>
      </c>
    </row>
    <row r="199" spans="1:7" x14ac:dyDescent="0.3">
      <c r="B199" s="4">
        <v>6171</v>
      </c>
      <c r="C199" s="4">
        <v>5031</v>
      </c>
      <c r="D199" s="4" t="s">
        <v>94</v>
      </c>
      <c r="E199" s="32">
        <f>+E197*0.23</f>
        <v>460000</v>
      </c>
    </row>
    <row r="200" spans="1:7" x14ac:dyDescent="0.3">
      <c r="B200" s="4">
        <v>6171</v>
      </c>
      <c r="C200" s="4">
        <v>5032</v>
      </c>
      <c r="D200" s="4" t="s">
        <v>41</v>
      </c>
      <c r="E200" s="32">
        <f>+E197*0.09</f>
        <v>180000</v>
      </c>
    </row>
    <row r="201" spans="1:7" x14ac:dyDescent="0.3">
      <c r="B201" s="4">
        <v>6171</v>
      </c>
      <c r="C201" s="4">
        <v>5038</v>
      </c>
      <c r="D201" s="4" t="s">
        <v>42</v>
      </c>
      <c r="E201" s="32">
        <v>10000</v>
      </c>
      <c r="F201" s="89"/>
    </row>
    <row r="202" spans="1:7" s="40" customFormat="1" x14ac:dyDescent="0.3">
      <c r="A202" s="18"/>
      <c r="B202" s="4">
        <v>6171</v>
      </c>
      <c r="C202" s="4">
        <v>5132</v>
      </c>
      <c r="D202" s="26" t="s">
        <v>141</v>
      </c>
      <c r="E202" s="32">
        <v>0</v>
      </c>
      <c r="F202" s="83"/>
    </row>
    <row r="203" spans="1:7" x14ac:dyDescent="0.3">
      <c r="B203" s="4">
        <v>6171</v>
      </c>
      <c r="C203" s="4">
        <v>5134</v>
      </c>
      <c r="D203" s="4" t="s">
        <v>43</v>
      </c>
      <c r="E203" s="32">
        <v>10000</v>
      </c>
    </row>
    <row r="204" spans="1:7" x14ac:dyDescent="0.3">
      <c r="B204" s="4">
        <v>6171</v>
      </c>
      <c r="C204" s="4">
        <v>5136</v>
      </c>
      <c r="D204" s="4" t="s">
        <v>44</v>
      </c>
      <c r="E204" s="32">
        <v>0</v>
      </c>
    </row>
    <row r="205" spans="1:7" x14ac:dyDescent="0.3">
      <c r="B205" s="4">
        <v>6171</v>
      </c>
      <c r="C205" s="4">
        <v>5137</v>
      </c>
      <c r="D205" s="4" t="s">
        <v>45</v>
      </c>
      <c r="E205" s="32">
        <v>20000</v>
      </c>
    </row>
    <row r="206" spans="1:7" x14ac:dyDescent="0.3">
      <c r="B206" s="4">
        <v>6171</v>
      </c>
      <c r="C206" s="4">
        <v>5138</v>
      </c>
      <c r="D206" s="4" t="s">
        <v>46</v>
      </c>
      <c r="E206" s="32">
        <v>10000</v>
      </c>
    </row>
    <row r="207" spans="1:7" x14ac:dyDescent="0.3">
      <c r="B207" s="4">
        <v>6171</v>
      </c>
      <c r="C207" s="4">
        <v>5139</v>
      </c>
      <c r="D207" s="4" t="s">
        <v>9</v>
      </c>
      <c r="E207" s="32">
        <v>80000</v>
      </c>
    </row>
    <row r="208" spans="1:7" x14ac:dyDescent="0.3">
      <c r="B208" s="4">
        <v>6171</v>
      </c>
      <c r="C208" s="4">
        <v>5151</v>
      </c>
      <c r="D208" s="4" t="s">
        <v>47</v>
      </c>
      <c r="E208" s="32">
        <v>30000</v>
      </c>
    </row>
    <row r="209" spans="2:5" x14ac:dyDescent="0.3">
      <c r="B209" s="4">
        <v>6171</v>
      </c>
      <c r="C209" s="4">
        <v>5153</v>
      </c>
      <c r="D209" s="4" t="s">
        <v>48</v>
      </c>
      <c r="E209" s="32">
        <v>180000</v>
      </c>
    </row>
    <row r="210" spans="2:5" x14ac:dyDescent="0.3">
      <c r="B210" s="4">
        <v>6171</v>
      </c>
      <c r="C210" s="4">
        <v>5154</v>
      </c>
      <c r="D210" s="4" t="s">
        <v>28</v>
      </c>
      <c r="E210" s="32">
        <v>10000</v>
      </c>
    </row>
    <row r="211" spans="2:5" x14ac:dyDescent="0.3">
      <c r="B211" s="4">
        <v>6171</v>
      </c>
      <c r="C211" s="4">
        <v>5161</v>
      </c>
      <c r="D211" s="4" t="s">
        <v>95</v>
      </c>
      <c r="E211" s="32">
        <v>10000</v>
      </c>
    </row>
    <row r="212" spans="2:5" x14ac:dyDescent="0.3">
      <c r="B212" s="4">
        <v>6171</v>
      </c>
      <c r="C212" s="4">
        <v>5162</v>
      </c>
      <c r="D212" s="4" t="s">
        <v>49</v>
      </c>
      <c r="E212" s="32">
        <v>30000</v>
      </c>
    </row>
    <row r="213" spans="2:5" x14ac:dyDescent="0.3">
      <c r="B213" s="4">
        <v>6171</v>
      </c>
      <c r="C213" s="4">
        <v>5163</v>
      </c>
      <c r="D213" s="4" t="s">
        <v>50</v>
      </c>
      <c r="E213" s="32">
        <v>10000</v>
      </c>
    </row>
    <row r="214" spans="2:5" x14ac:dyDescent="0.3">
      <c r="B214" s="4">
        <v>6171</v>
      </c>
      <c r="C214" s="4">
        <v>5166</v>
      </c>
      <c r="D214" s="26" t="s">
        <v>136</v>
      </c>
      <c r="E214" s="32">
        <v>45000</v>
      </c>
    </row>
    <row r="215" spans="2:5" x14ac:dyDescent="0.3">
      <c r="B215" s="4">
        <v>6171</v>
      </c>
      <c r="C215" s="14">
        <v>5167</v>
      </c>
      <c r="D215" s="26" t="s">
        <v>152</v>
      </c>
      <c r="E215" s="32">
        <v>10000</v>
      </c>
    </row>
    <row r="216" spans="2:5" x14ac:dyDescent="0.3">
      <c r="B216" s="4">
        <v>6171</v>
      </c>
      <c r="C216" s="4">
        <v>5169</v>
      </c>
      <c r="D216" s="4" t="s">
        <v>51</v>
      </c>
      <c r="E216" s="32">
        <v>1100000</v>
      </c>
    </row>
    <row r="217" spans="2:5" x14ac:dyDescent="0.3">
      <c r="B217" s="4">
        <v>6171</v>
      </c>
      <c r="C217" s="4">
        <v>5171</v>
      </c>
      <c r="D217" s="4" t="s">
        <v>52</v>
      </c>
      <c r="E217" s="32">
        <v>20000</v>
      </c>
    </row>
    <row r="218" spans="2:5" x14ac:dyDescent="0.3">
      <c r="B218" s="4">
        <v>6171</v>
      </c>
      <c r="C218" s="4">
        <v>5173</v>
      </c>
      <c r="D218" s="4" t="s">
        <v>53</v>
      </c>
      <c r="E218" s="32">
        <v>6000</v>
      </c>
    </row>
    <row r="219" spans="2:5" x14ac:dyDescent="0.3">
      <c r="B219" s="4">
        <v>6171</v>
      </c>
      <c r="C219" s="4">
        <v>5175</v>
      </c>
      <c r="D219" s="4" t="s">
        <v>54</v>
      </c>
      <c r="E219" s="32">
        <v>50000</v>
      </c>
    </row>
    <row r="220" spans="2:5" x14ac:dyDescent="0.3">
      <c r="B220" s="4">
        <v>6171</v>
      </c>
      <c r="C220" s="4">
        <v>5182</v>
      </c>
      <c r="D220" s="4" t="s">
        <v>99</v>
      </c>
      <c r="E220" s="32">
        <v>0</v>
      </c>
    </row>
    <row r="221" spans="2:5" x14ac:dyDescent="0.3">
      <c r="B221" s="4">
        <v>6171</v>
      </c>
      <c r="C221" s="4">
        <v>5194</v>
      </c>
      <c r="D221" s="4" t="s">
        <v>16</v>
      </c>
      <c r="E221" s="32">
        <v>5000</v>
      </c>
    </row>
    <row r="222" spans="2:5" x14ac:dyDescent="0.3">
      <c r="B222" s="4">
        <v>6171</v>
      </c>
      <c r="C222" s="4">
        <v>5221</v>
      </c>
      <c r="D222" s="4" t="s">
        <v>120</v>
      </c>
      <c r="E222" s="32">
        <v>5000</v>
      </c>
    </row>
    <row r="223" spans="2:5" x14ac:dyDescent="0.3">
      <c r="B223" s="4">
        <v>6171</v>
      </c>
      <c r="C223" s="4">
        <v>5222</v>
      </c>
      <c r="D223" s="4" t="s">
        <v>105</v>
      </c>
      <c r="E223" s="32">
        <v>100000</v>
      </c>
    </row>
    <row r="224" spans="2:5" x14ac:dyDescent="0.3">
      <c r="B224" s="4">
        <v>6171</v>
      </c>
      <c r="C224" s="4">
        <v>5229</v>
      </c>
      <c r="D224" s="4" t="s">
        <v>55</v>
      </c>
      <c r="E224" s="32">
        <v>150000</v>
      </c>
    </row>
    <row r="225" spans="2:5" x14ac:dyDescent="0.3">
      <c r="B225" s="4">
        <v>6171</v>
      </c>
      <c r="C225" s="4">
        <v>5321</v>
      </c>
      <c r="D225" s="4" t="s">
        <v>121</v>
      </c>
      <c r="E225" s="32">
        <v>15000</v>
      </c>
    </row>
    <row r="226" spans="2:5" x14ac:dyDescent="0.3">
      <c r="B226" s="4">
        <v>6171</v>
      </c>
      <c r="C226" s="4">
        <v>5361</v>
      </c>
      <c r="D226" s="4" t="s">
        <v>122</v>
      </c>
      <c r="E226" s="32">
        <v>0</v>
      </c>
    </row>
    <row r="227" spans="2:5" x14ac:dyDescent="0.3">
      <c r="B227" s="4">
        <v>6171</v>
      </c>
      <c r="C227" s="4">
        <v>5362</v>
      </c>
      <c r="D227" s="26" t="s">
        <v>153</v>
      </c>
      <c r="E227" s="32">
        <v>15000</v>
      </c>
    </row>
    <row r="228" spans="2:5" x14ac:dyDescent="0.3">
      <c r="B228" s="4">
        <v>6171</v>
      </c>
      <c r="C228" s="4">
        <v>6122</v>
      </c>
      <c r="D228" s="26" t="s">
        <v>107</v>
      </c>
      <c r="E228" s="32">
        <v>50000</v>
      </c>
    </row>
    <row r="229" spans="2:5" x14ac:dyDescent="0.3">
      <c r="B229" s="7">
        <v>6171</v>
      </c>
      <c r="C229" s="7" t="s">
        <v>3</v>
      </c>
      <c r="D229" s="7"/>
      <c r="E229" s="59">
        <f t="shared" ref="E229" si="34">SUM(E197:E228)</f>
        <v>4671000</v>
      </c>
    </row>
    <row r="230" spans="2:5" x14ac:dyDescent="0.3">
      <c r="B230" s="3"/>
      <c r="C230" s="3"/>
      <c r="D230" s="3"/>
      <c r="E230" s="34"/>
    </row>
    <row r="231" spans="2:5" x14ac:dyDescent="0.3">
      <c r="B231" s="3">
        <v>6310</v>
      </c>
      <c r="C231" s="25" t="s">
        <v>154</v>
      </c>
      <c r="D231" s="3"/>
      <c r="E231" s="49"/>
    </row>
    <row r="232" spans="2:5" x14ac:dyDescent="0.3">
      <c r="B232" s="4">
        <v>6310</v>
      </c>
      <c r="C232" s="14">
        <v>5163</v>
      </c>
      <c r="D232" s="4" t="s">
        <v>50</v>
      </c>
      <c r="E232" s="32">
        <v>1000</v>
      </c>
    </row>
    <row r="233" spans="2:5" x14ac:dyDescent="0.3">
      <c r="B233" s="7">
        <v>6310</v>
      </c>
      <c r="C233" s="7" t="s">
        <v>3</v>
      </c>
      <c r="D233" s="7"/>
      <c r="E233" s="59">
        <f t="shared" ref="E233" si="35">+E232</f>
        <v>1000</v>
      </c>
    </row>
    <row r="234" spans="2:5" x14ac:dyDescent="0.3">
      <c r="B234" s="3"/>
      <c r="C234" s="3"/>
      <c r="D234" s="3"/>
      <c r="E234" s="49"/>
    </row>
    <row r="235" spans="2:5" x14ac:dyDescent="0.3">
      <c r="B235" s="3">
        <v>6320</v>
      </c>
      <c r="C235" s="3" t="s">
        <v>89</v>
      </c>
      <c r="D235" s="3"/>
      <c r="E235" s="49"/>
    </row>
    <row r="236" spans="2:5" x14ac:dyDescent="0.3">
      <c r="B236" s="4">
        <v>6320</v>
      </c>
      <c r="C236" s="4">
        <v>5163</v>
      </c>
      <c r="D236" s="4" t="s">
        <v>50</v>
      </c>
      <c r="E236" s="32">
        <v>70000</v>
      </c>
    </row>
    <row r="237" spans="2:5" x14ac:dyDescent="0.3">
      <c r="B237" s="7">
        <v>6320</v>
      </c>
      <c r="C237" s="7" t="s">
        <v>3</v>
      </c>
      <c r="D237" s="7"/>
      <c r="E237" s="59">
        <f t="shared" ref="E237" si="36">+E236</f>
        <v>70000</v>
      </c>
    </row>
    <row r="238" spans="2:5" x14ac:dyDescent="0.3">
      <c r="B238" s="3"/>
      <c r="C238" s="3"/>
      <c r="D238" s="3"/>
      <c r="E238" s="34"/>
    </row>
    <row r="239" spans="2:5" x14ac:dyDescent="0.3">
      <c r="B239" s="3">
        <v>6330</v>
      </c>
      <c r="C239" s="3" t="s">
        <v>100</v>
      </c>
      <c r="D239" s="3"/>
      <c r="E239" s="49"/>
    </row>
    <row r="240" spans="2:5" x14ac:dyDescent="0.3">
      <c r="B240" s="4">
        <v>6330</v>
      </c>
      <c r="C240" s="4">
        <v>5345</v>
      </c>
      <c r="D240" s="4" t="s">
        <v>101</v>
      </c>
      <c r="E240" s="32">
        <v>0</v>
      </c>
    </row>
    <row r="241" spans="1:6" x14ac:dyDescent="0.3">
      <c r="B241" s="7">
        <v>6330</v>
      </c>
      <c r="C241" s="7" t="s">
        <v>3</v>
      </c>
      <c r="D241" s="7"/>
      <c r="E241" s="59">
        <f t="shared" ref="E241" si="37">+E240</f>
        <v>0</v>
      </c>
    </row>
    <row r="242" spans="1:6" x14ac:dyDescent="0.3">
      <c r="B242" s="3"/>
      <c r="C242" s="3"/>
      <c r="D242" s="3"/>
      <c r="E242" s="49"/>
    </row>
    <row r="243" spans="1:6" x14ac:dyDescent="0.3">
      <c r="B243" s="3">
        <v>6399</v>
      </c>
      <c r="C243" s="3" t="s">
        <v>57</v>
      </c>
      <c r="D243" s="3"/>
      <c r="E243" s="49"/>
    </row>
    <row r="244" spans="1:6" x14ac:dyDescent="0.3">
      <c r="B244" s="4">
        <v>6399</v>
      </c>
      <c r="C244" s="4">
        <v>5362</v>
      </c>
      <c r="D244" s="4" t="s">
        <v>56</v>
      </c>
      <c r="E244" s="32">
        <v>500000</v>
      </c>
    </row>
    <row r="245" spans="1:6" x14ac:dyDescent="0.3">
      <c r="B245" s="7">
        <v>6399</v>
      </c>
      <c r="C245" s="7" t="s">
        <v>3</v>
      </c>
      <c r="D245" s="7"/>
      <c r="E245" s="59">
        <f t="shared" ref="E245" si="38">+E244</f>
        <v>500000</v>
      </c>
    </row>
    <row r="246" spans="1:6" x14ac:dyDescent="0.3">
      <c r="B246" s="3"/>
      <c r="C246" s="3"/>
      <c r="D246" s="3"/>
      <c r="E246" s="49"/>
    </row>
    <row r="247" spans="1:6" x14ac:dyDescent="0.3">
      <c r="B247" s="3">
        <v>6402</v>
      </c>
      <c r="C247" s="3" t="s">
        <v>329</v>
      </c>
      <c r="D247" s="3"/>
      <c r="E247" s="49"/>
    </row>
    <row r="248" spans="1:6" s="37" customFormat="1" x14ac:dyDescent="0.3">
      <c r="A248" s="18"/>
      <c r="B248" s="4">
        <v>6402</v>
      </c>
      <c r="C248" s="4">
        <v>5364</v>
      </c>
      <c r="D248" s="4" t="s">
        <v>328</v>
      </c>
      <c r="E248" s="32">
        <v>0</v>
      </c>
      <c r="F248" s="83"/>
    </row>
    <row r="249" spans="1:6" s="37" customFormat="1" x14ac:dyDescent="0.3">
      <c r="A249" s="18"/>
      <c r="B249" s="7">
        <v>6402</v>
      </c>
      <c r="C249" s="7" t="s">
        <v>3</v>
      </c>
      <c r="D249" s="7"/>
      <c r="E249" s="59">
        <f t="shared" ref="E249" si="39">+E248</f>
        <v>0</v>
      </c>
      <c r="F249" s="83"/>
    </row>
    <row r="250" spans="1:6" s="37" customFormat="1" x14ac:dyDescent="0.3">
      <c r="A250" s="18"/>
      <c r="B250" s="3"/>
      <c r="C250" s="3"/>
      <c r="D250" s="3"/>
      <c r="E250" s="49"/>
      <c r="F250" s="83"/>
    </row>
    <row r="251" spans="1:6" s="37" customFormat="1" x14ac:dyDescent="0.3">
      <c r="A251" s="18"/>
      <c r="B251" s="5" t="s">
        <v>58</v>
      </c>
      <c r="C251" s="5"/>
      <c r="D251" s="5"/>
      <c r="E251" s="50">
        <f t="shared" ref="E251" si="40">+E245+E241+E237+E229+E164+E153+E149+E143+E135+E131+E127+E123+E114+E110+E100+E88+E81+E75+E71+E67+E61+E55+E47+E43+E21+E17+E13+E233+E180+E119+E104+E25+E92+E194+E96+E249+E29+E187+E157+E172</f>
        <v>49817000</v>
      </c>
      <c r="F251" s="83"/>
    </row>
    <row r="252" spans="1:6" x14ac:dyDescent="0.3">
      <c r="B252" s="40"/>
      <c r="C252" s="38"/>
      <c r="D252" s="38"/>
      <c r="E252" s="79"/>
    </row>
    <row r="254" spans="1:6" x14ac:dyDescent="0.3">
      <c r="B254" s="62" t="s">
        <v>373</v>
      </c>
      <c r="D254" s="90">
        <v>46002</v>
      </c>
    </row>
    <row r="255" spans="1:6" x14ac:dyDescent="0.3">
      <c r="B255" s="62" t="s">
        <v>374</v>
      </c>
      <c r="D255" s="90">
        <v>46013</v>
      </c>
    </row>
    <row r="256" spans="1:6" x14ac:dyDescent="0.3">
      <c r="B256" s="62" t="s">
        <v>375</v>
      </c>
      <c r="E256" s="81"/>
    </row>
  </sheetData>
  <phoneticPr fontId="11" type="noConversion"/>
  <conditionalFormatting sqref="E252">
    <cfRule type="cellIs" dxfId="0" priority="3" operator="equal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fitToHeight="0" orientation="portrait" horizontalDpi="4294967295" verticalDpi="4294967295" r:id="rId1"/>
  <headerFooter>
    <oddFooter>&amp;L&amp;A&amp;R&amp;P / &amp;N</oddFooter>
  </headerFooter>
  <rowBreaks count="5" manualBreakCount="5">
    <brk id="43" min="1" max="5" man="1"/>
    <brk id="96" min="1" max="5" man="1"/>
    <brk id="144" min="1" max="20" man="1"/>
    <brk id="194" min="1" max="5" man="1"/>
    <brk id="242" min="1" max="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U100"/>
  <sheetViews>
    <sheetView topLeftCell="E1" workbookViewId="0">
      <selection activeCell="U7" sqref="U7"/>
    </sheetView>
  </sheetViews>
  <sheetFormatPr defaultRowHeight="14.4" x14ac:dyDescent="0.3"/>
  <cols>
    <col min="1" max="2" width="10.33203125" style="17" bestFit="1" customWidth="1"/>
    <col min="5" max="5" width="101.6640625" customWidth="1"/>
    <col min="6" max="6" width="15" customWidth="1"/>
    <col min="7" max="8" width="14.109375" style="28" bestFit="1" customWidth="1"/>
    <col min="9" max="9" width="16.109375" style="28" customWidth="1"/>
    <col min="10" max="11" width="14" style="28" bestFit="1" customWidth="1"/>
    <col min="12" max="12" width="18.5546875" style="46" bestFit="1" customWidth="1"/>
    <col min="13" max="13" width="13.5546875" bestFit="1" customWidth="1"/>
    <col min="19" max="20" width="11.33203125" bestFit="1" customWidth="1"/>
    <col min="21" max="21" width="17.6640625" bestFit="1" customWidth="1"/>
  </cols>
  <sheetData>
    <row r="1" spans="1:21" ht="15" x14ac:dyDescent="0.25">
      <c r="A1" s="18" t="s">
        <v>316</v>
      </c>
      <c r="B1" s="18" t="s">
        <v>315</v>
      </c>
      <c r="C1" s="16" t="s">
        <v>219</v>
      </c>
      <c r="D1" s="16" t="s">
        <v>218</v>
      </c>
      <c r="E1" s="16" t="s">
        <v>217</v>
      </c>
      <c r="F1" s="16" t="s">
        <v>216</v>
      </c>
      <c r="G1" s="36" t="s">
        <v>215</v>
      </c>
      <c r="H1" s="36" t="s">
        <v>214</v>
      </c>
      <c r="I1" s="36" t="s">
        <v>213</v>
      </c>
      <c r="J1" s="36" t="s">
        <v>322</v>
      </c>
      <c r="K1" s="36" t="s">
        <v>323</v>
      </c>
      <c r="L1" s="45"/>
      <c r="R1" s="21"/>
      <c r="S1" s="22" t="s">
        <v>312</v>
      </c>
      <c r="T1" s="22" t="s">
        <v>313</v>
      </c>
      <c r="U1" s="22" t="s">
        <v>314</v>
      </c>
    </row>
    <row r="2" spans="1:21" x14ac:dyDescent="0.3">
      <c r="A2" s="18" t="str">
        <f t="shared" ref="A2:A31" si="0">+CONCATENATE(D2*1,"-",C2*1)</f>
        <v>0-1111</v>
      </c>
      <c r="B2" s="18" t="str">
        <f>+IF(ISERROR(VLOOKUP(A2,'Příjmy 2026_rozpočet'!A:A,1,FALSE)),"chybí !!","ok")</f>
        <v>chybí !!</v>
      </c>
      <c r="C2" s="41" t="s">
        <v>212</v>
      </c>
      <c r="D2" s="41" t="s">
        <v>186</v>
      </c>
      <c r="E2" s="40" t="s">
        <v>211</v>
      </c>
      <c r="F2" s="41" t="s">
        <v>185</v>
      </c>
      <c r="G2" s="43">
        <v>3900000</v>
      </c>
      <c r="H2" s="43">
        <v>3900000</v>
      </c>
      <c r="I2" s="43">
        <v>3565427.79</v>
      </c>
      <c r="J2" s="43">
        <v>914212</v>
      </c>
      <c r="K2" s="43">
        <v>914212</v>
      </c>
      <c r="L2" s="47"/>
      <c r="R2" s="20" t="s">
        <v>309</v>
      </c>
      <c r="S2" s="19">
        <f>+SUM(G:G)</f>
        <v>35411000</v>
      </c>
      <c r="T2" s="19">
        <f>+SUM(H:H)</f>
        <v>35979000</v>
      </c>
      <c r="U2" s="19">
        <f>+SUM(I:I)</f>
        <v>135151353.07999998</v>
      </c>
    </row>
    <row r="3" spans="1:21" x14ac:dyDescent="0.3">
      <c r="A3" s="18" t="str">
        <f t="shared" si="0"/>
        <v>0-1112</v>
      </c>
      <c r="B3" s="18" t="str">
        <f>+IF(ISERROR(VLOOKUP(A3,'Příjmy 2026_rozpočet'!A:A,1,FALSE)),"chybí !!","ok")</f>
        <v>chybí !!</v>
      </c>
      <c r="C3" s="41" t="s">
        <v>210</v>
      </c>
      <c r="D3" s="41" t="s">
        <v>186</v>
      </c>
      <c r="E3" s="40" t="s">
        <v>209</v>
      </c>
      <c r="F3" s="41" t="s">
        <v>185</v>
      </c>
      <c r="G3" s="43">
        <v>325000</v>
      </c>
      <c r="H3" s="43">
        <v>325000</v>
      </c>
      <c r="I3" s="43">
        <v>217314.66</v>
      </c>
      <c r="J3" s="43">
        <v>66866</v>
      </c>
      <c r="K3" s="43">
        <v>66866</v>
      </c>
      <c r="L3" s="47"/>
      <c r="R3" s="20" t="s">
        <v>310</v>
      </c>
      <c r="S3" s="19" t="e">
        <f>+'Příjmy 2026_rozpočet'!#REF!</f>
        <v>#REF!</v>
      </c>
      <c r="T3" s="19" t="e">
        <f>'Příjmy 2026_rozpočet'!#REF!</f>
        <v>#REF!</v>
      </c>
      <c r="U3" s="19" t="e">
        <f>+'Příjmy 2026_rozpočet'!#REF!</f>
        <v>#REF!</v>
      </c>
    </row>
    <row r="4" spans="1:21" x14ac:dyDescent="0.3">
      <c r="A4" s="18" t="str">
        <f t="shared" si="0"/>
        <v>0-1113</v>
      </c>
      <c r="B4" s="18" t="str">
        <f>+IF(ISERROR(VLOOKUP(A4,'Příjmy 2026_rozpočet'!A:A,1,FALSE)),"chybí !!","ok")</f>
        <v>chybí !!</v>
      </c>
      <c r="C4" s="41" t="s">
        <v>208</v>
      </c>
      <c r="D4" s="41" t="s">
        <v>186</v>
      </c>
      <c r="E4" s="40" t="s">
        <v>207</v>
      </c>
      <c r="F4" s="41" t="s">
        <v>185</v>
      </c>
      <c r="G4" s="43">
        <v>1125000</v>
      </c>
      <c r="H4" s="43">
        <v>1125000</v>
      </c>
      <c r="I4" s="43">
        <v>875047.36</v>
      </c>
      <c r="J4" s="43">
        <v>77782</v>
      </c>
      <c r="K4" s="43">
        <v>77782</v>
      </c>
      <c r="L4" s="47"/>
      <c r="R4" s="20" t="s">
        <v>311</v>
      </c>
      <c r="S4" s="19" t="e">
        <f>+S2-S3</f>
        <v>#REF!</v>
      </c>
      <c r="T4" s="19" t="e">
        <f t="shared" ref="T4" si="1">+T2-T3</f>
        <v>#REF!</v>
      </c>
      <c r="U4" s="19" t="e">
        <f>+U2-U3</f>
        <v>#REF!</v>
      </c>
    </row>
    <row r="5" spans="1:21" x14ac:dyDescent="0.3">
      <c r="A5" s="18" t="str">
        <f t="shared" si="0"/>
        <v>0-1121</v>
      </c>
      <c r="B5" s="18" t="str">
        <f>+IF(ISERROR(VLOOKUP(A5,'Příjmy 2026_rozpočet'!A:A,1,FALSE)),"chybí !!","ok")</f>
        <v>chybí !!</v>
      </c>
      <c r="C5" s="41" t="s">
        <v>206</v>
      </c>
      <c r="D5" s="41" t="s">
        <v>186</v>
      </c>
      <c r="E5" s="40" t="s">
        <v>205</v>
      </c>
      <c r="F5" s="41" t="s">
        <v>185</v>
      </c>
      <c r="G5" s="43">
        <v>8500000</v>
      </c>
      <c r="H5" s="43">
        <v>8500000</v>
      </c>
      <c r="I5" s="43">
        <v>5037978.9800000004</v>
      </c>
      <c r="J5" s="43">
        <v>592703</v>
      </c>
      <c r="K5" s="43">
        <v>592703</v>
      </c>
      <c r="L5" s="47"/>
    </row>
    <row r="6" spans="1:21" x14ac:dyDescent="0.3">
      <c r="A6" s="18" t="str">
        <f t="shared" si="0"/>
        <v>0-1122</v>
      </c>
      <c r="B6" s="18" t="str">
        <f>+IF(ISERROR(VLOOKUP(A6,'Příjmy 2026_rozpočet'!A:A,1,FALSE)),"chybí !!","ok")</f>
        <v>chybí !!</v>
      </c>
      <c r="C6" s="41" t="s">
        <v>204</v>
      </c>
      <c r="D6" s="41" t="s">
        <v>186</v>
      </c>
      <c r="E6" s="40" t="s">
        <v>359</v>
      </c>
      <c r="F6" s="41" t="s">
        <v>185</v>
      </c>
      <c r="G6" s="43">
        <v>140000</v>
      </c>
      <c r="H6" s="43">
        <v>230000</v>
      </c>
      <c r="I6" s="43">
        <v>225720</v>
      </c>
      <c r="J6" s="43">
        <v>1612286</v>
      </c>
      <c r="K6" s="43">
        <v>981391</v>
      </c>
      <c r="L6" s="47"/>
      <c r="U6" s="44" t="e">
        <f>+U4-I33</f>
        <v>#REF!</v>
      </c>
    </row>
    <row r="7" spans="1:21" x14ac:dyDescent="0.3">
      <c r="A7" s="18" t="str">
        <f t="shared" si="0"/>
        <v>0-1211</v>
      </c>
      <c r="B7" s="18" t="str">
        <f>+IF(ISERROR(VLOOKUP(A7,'Příjmy 2026_rozpočet'!A:A,1,FALSE)),"chybí !!","ok")</f>
        <v>chybí !!</v>
      </c>
      <c r="C7" s="41" t="s">
        <v>203</v>
      </c>
      <c r="D7" s="41" t="s">
        <v>186</v>
      </c>
      <c r="E7" s="40" t="s">
        <v>202</v>
      </c>
      <c r="F7" s="41" t="s">
        <v>185</v>
      </c>
      <c r="G7" s="43">
        <v>12000000</v>
      </c>
      <c r="H7" s="43">
        <v>12000000</v>
      </c>
      <c r="I7" s="43">
        <v>10216877.109999999</v>
      </c>
      <c r="J7" s="43">
        <v>851406</v>
      </c>
      <c r="K7" s="43">
        <v>851406</v>
      </c>
      <c r="L7" s="47"/>
    </row>
    <row r="8" spans="1:21" x14ac:dyDescent="0.3">
      <c r="A8" s="18" t="str">
        <f t="shared" si="0"/>
        <v>0-1334</v>
      </c>
      <c r="B8" s="18" t="str">
        <f>+IF(ISERROR(VLOOKUP(A8,'Příjmy 2026_rozpočet'!A:A,1,FALSE)),"chybí !!","ok")</f>
        <v>chybí !!</v>
      </c>
      <c r="C8" s="41" t="s">
        <v>201</v>
      </c>
      <c r="D8" s="41" t="s">
        <v>186</v>
      </c>
      <c r="E8" s="40" t="s">
        <v>200</v>
      </c>
      <c r="F8" s="41" t="s">
        <v>185</v>
      </c>
      <c r="G8" s="43">
        <v>10000</v>
      </c>
      <c r="H8" s="43">
        <v>46000</v>
      </c>
      <c r="I8" s="43">
        <v>45362.9</v>
      </c>
      <c r="J8" s="43">
        <v>453629</v>
      </c>
      <c r="K8" s="43">
        <v>98615</v>
      </c>
      <c r="L8" s="47"/>
    </row>
    <row r="9" spans="1:21" x14ac:dyDescent="0.3">
      <c r="A9" s="18" t="str">
        <f t="shared" si="0"/>
        <v>0-1341</v>
      </c>
      <c r="B9" s="18" t="str">
        <f>+IF(ISERROR(VLOOKUP(A9,'Příjmy 2026_rozpočet'!A:A,1,FALSE)),"chybí !!","ok")</f>
        <v>chybí !!</v>
      </c>
      <c r="C9" s="41" t="s">
        <v>199</v>
      </c>
      <c r="D9" s="41" t="s">
        <v>186</v>
      </c>
      <c r="E9" s="40" t="s">
        <v>198</v>
      </c>
      <c r="F9" s="41" t="s">
        <v>185</v>
      </c>
      <c r="G9" s="43">
        <v>46000</v>
      </c>
      <c r="H9" s="43">
        <v>46000</v>
      </c>
      <c r="I9" s="43">
        <v>46300</v>
      </c>
      <c r="J9" s="43">
        <v>1006522</v>
      </c>
      <c r="K9" s="43">
        <v>1006522</v>
      </c>
      <c r="L9" s="47"/>
    </row>
    <row r="10" spans="1:21" x14ac:dyDescent="0.3">
      <c r="A10" s="18" t="str">
        <f t="shared" si="0"/>
        <v>0-1343</v>
      </c>
      <c r="B10" s="18" t="str">
        <f>+IF(ISERROR(VLOOKUP(A10,'Příjmy 2026_rozpočet'!A:A,1,FALSE)),"chybí !!","ok")</f>
        <v>chybí !!</v>
      </c>
      <c r="C10" s="41" t="s">
        <v>197</v>
      </c>
      <c r="D10" s="41" t="s">
        <v>186</v>
      </c>
      <c r="E10" s="40" t="s">
        <v>196</v>
      </c>
      <c r="F10" s="41" t="s">
        <v>185</v>
      </c>
      <c r="G10" s="43">
        <v>1000</v>
      </c>
      <c r="H10" s="43">
        <v>3000</v>
      </c>
      <c r="I10" s="43">
        <v>3000</v>
      </c>
      <c r="J10" s="43">
        <v>300</v>
      </c>
      <c r="K10" s="43">
        <v>100</v>
      </c>
      <c r="L10" s="47"/>
    </row>
    <row r="11" spans="1:21" x14ac:dyDescent="0.3">
      <c r="A11" s="18" t="str">
        <f t="shared" si="0"/>
        <v>0-1345</v>
      </c>
      <c r="B11" s="18" t="str">
        <f>+IF(ISERROR(VLOOKUP(A11,'Příjmy 2026_rozpočet'!A:A,1,FALSE)),"chybí !!","ok")</f>
        <v>chybí !!</v>
      </c>
      <c r="C11" s="41" t="s">
        <v>195</v>
      </c>
      <c r="D11" s="41" t="s">
        <v>186</v>
      </c>
      <c r="E11" s="40" t="s">
        <v>194</v>
      </c>
      <c r="F11" s="41" t="s">
        <v>185</v>
      </c>
      <c r="G11" s="43">
        <v>1500000</v>
      </c>
      <c r="H11" s="43">
        <v>1500000</v>
      </c>
      <c r="I11" s="43">
        <v>1458374</v>
      </c>
      <c r="J11" s="43">
        <v>972249</v>
      </c>
      <c r="K11" s="43">
        <v>972249</v>
      </c>
      <c r="L11" s="47"/>
    </row>
    <row r="12" spans="1:21" x14ac:dyDescent="0.3">
      <c r="A12" s="18" t="str">
        <f t="shared" si="0"/>
        <v>0-1361</v>
      </c>
      <c r="B12" s="18" t="str">
        <f>+IF(ISERROR(VLOOKUP(A12,'Příjmy 2026_rozpočet'!A:A,1,FALSE)),"chybí !!","ok")</f>
        <v>chybí !!</v>
      </c>
      <c r="C12" s="41" t="s">
        <v>193</v>
      </c>
      <c r="D12" s="41" t="s">
        <v>186</v>
      </c>
      <c r="E12" s="40" t="s">
        <v>192</v>
      </c>
      <c r="F12" s="41" t="s">
        <v>185</v>
      </c>
      <c r="G12" s="43">
        <v>80000</v>
      </c>
      <c r="H12" s="43">
        <v>127000</v>
      </c>
      <c r="I12" s="43">
        <v>139240</v>
      </c>
      <c r="J12" s="43">
        <v>174.05</v>
      </c>
      <c r="K12" s="43">
        <v>1096378</v>
      </c>
      <c r="L12" s="47"/>
    </row>
    <row r="13" spans="1:21" x14ac:dyDescent="0.3">
      <c r="A13" s="18" t="str">
        <f t="shared" si="0"/>
        <v>0-1381</v>
      </c>
      <c r="B13" s="18" t="str">
        <f>+IF(ISERROR(VLOOKUP(A13,'Příjmy 2026_rozpočet'!A:A,1,FALSE)),"chybí !!","ok")</f>
        <v>chybí !!</v>
      </c>
      <c r="C13" s="41" t="s">
        <v>191</v>
      </c>
      <c r="D13" s="41" t="s">
        <v>186</v>
      </c>
      <c r="E13" s="40" t="s">
        <v>338</v>
      </c>
      <c r="F13" s="41" t="s">
        <v>185</v>
      </c>
      <c r="G13" s="43">
        <v>180000</v>
      </c>
      <c r="H13" s="43">
        <v>100000</v>
      </c>
      <c r="I13" s="43">
        <v>57800.41</v>
      </c>
      <c r="J13" s="43">
        <v>321113</v>
      </c>
      <c r="K13" s="43">
        <v>578004</v>
      </c>
      <c r="L13" s="47"/>
    </row>
    <row r="14" spans="1:21" x14ac:dyDescent="0.3">
      <c r="A14" s="18" t="str">
        <f t="shared" si="0"/>
        <v>0-1386</v>
      </c>
      <c r="B14" s="18" t="str">
        <f>+IF(ISERROR(VLOOKUP(A14,'Příjmy 2026_rozpočet'!A:A,1,FALSE)),"chybí !!","ok")</f>
        <v>chybí !!</v>
      </c>
      <c r="C14" s="48" t="s">
        <v>345</v>
      </c>
      <c r="D14" s="48" t="s">
        <v>186</v>
      </c>
      <c r="E14" s="46" t="s">
        <v>346</v>
      </c>
      <c r="F14" s="41" t="s">
        <v>185</v>
      </c>
      <c r="G14" s="43">
        <v>0</v>
      </c>
      <c r="H14" s="43">
        <v>116000</v>
      </c>
      <c r="I14" s="43">
        <v>116957.68</v>
      </c>
      <c r="J14" s="43">
        <v>0</v>
      </c>
      <c r="K14" s="43">
        <v>1008256</v>
      </c>
      <c r="L14" s="47"/>
    </row>
    <row r="15" spans="1:21" x14ac:dyDescent="0.3">
      <c r="A15" s="18" t="str">
        <f t="shared" si="0"/>
        <v>0-1387</v>
      </c>
      <c r="B15" s="18" t="str">
        <f>+IF(ISERROR(VLOOKUP(A15,'Příjmy 2026_rozpočet'!A:A,1,FALSE)),"chybí !!","ok")</f>
        <v>chybí !!</v>
      </c>
      <c r="C15" s="48" t="s">
        <v>347</v>
      </c>
      <c r="D15" s="48" t="s">
        <v>186</v>
      </c>
      <c r="E15" s="46" t="s">
        <v>348</v>
      </c>
      <c r="F15" s="41" t="s">
        <v>185</v>
      </c>
      <c r="G15" s="43">
        <v>0</v>
      </c>
      <c r="H15" s="43">
        <v>55000</v>
      </c>
      <c r="I15" s="43">
        <v>55782.02</v>
      </c>
      <c r="J15" s="43">
        <v>0</v>
      </c>
      <c r="K15" s="43">
        <v>1014219</v>
      </c>
      <c r="L15" s="47"/>
    </row>
    <row r="16" spans="1:21" x14ac:dyDescent="0.3">
      <c r="A16" s="18" t="str">
        <f t="shared" si="0"/>
        <v>0-1511</v>
      </c>
      <c r="B16" s="18" t="str">
        <f>+IF(ISERROR(VLOOKUP(A16,'Příjmy 2026_rozpočet'!A:A,1,FALSE)),"chybí !!","ok")</f>
        <v>chybí !!</v>
      </c>
      <c r="C16" s="41" t="s">
        <v>190</v>
      </c>
      <c r="D16" s="41" t="s">
        <v>186</v>
      </c>
      <c r="E16" s="40" t="s">
        <v>189</v>
      </c>
      <c r="F16" s="41" t="s">
        <v>185</v>
      </c>
      <c r="G16" s="43">
        <v>1500000</v>
      </c>
      <c r="H16" s="43">
        <v>1500000</v>
      </c>
      <c r="I16" s="43">
        <v>1344424.3</v>
      </c>
      <c r="J16" s="43">
        <v>896283</v>
      </c>
      <c r="K16" s="43">
        <v>896283</v>
      </c>
      <c r="L16" s="47"/>
    </row>
    <row r="17" spans="1:13" x14ac:dyDescent="0.3">
      <c r="A17" s="18" t="str">
        <f t="shared" si="0"/>
        <v>0-4111</v>
      </c>
      <c r="B17" s="18" t="str">
        <f>+IF(ISERROR(VLOOKUP(A17,'Příjmy 2026_rozpočet'!A:A,1,FALSE)),"chybí !!","ok")</f>
        <v>chybí !!</v>
      </c>
      <c r="C17" s="41" t="s">
        <v>349</v>
      </c>
      <c r="D17" s="41" t="s">
        <v>186</v>
      </c>
      <c r="E17" s="40" t="s">
        <v>350</v>
      </c>
      <c r="F17" s="41" t="s">
        <v>185</v>
      </c>
      <c r="G17" s="43">
        <v>0</v>
      </c>
      <c r="H17" s="43">
        <v>32000</v>
      </c>
      <c r="I17" s="43">
        <v>63500</v>
      </c>
      <c r="J17" s="43">
        <v>0</v>
      </c>
      <c r="K17" s="43">
        <v>1984375</v>
      </c>
      <c r="L17" s="47"/>
    </row>
    <row r="18" spans="1:13" x14ac:dyDescent="0.3">
      <c r="A18" s="18" t="str">
        <f t="shared" si="0"/>
        <v>0-4112</v>
      </c>
      <c r="B18" s="18" t="str">
        <f>+IF(ISERROR(VLOOKUP(A18,'Příjmy 2026_rozpočet'!A:A,1,FALSE)),"chybí !!","ok")</f>
        <v>chybí !!</v>
      </c>
      <c r="C18" s="41" t="s">
        <v>188</v>
      </c>
      <c r="D18" s="41" t="s">
        <v>186</v>
      </c>
      <c r="E18" s="40" t="s">
        <v>187</v>
      </c>
      <c r="F18" s="40" t="s">
        <v>185</v>
      </c>
      <c r="G18" s="43">
        <v>2000000</v>
      </c>
      <c r="H18" s="43">
        <v>651700</v>
      </c>
      <c r="I18" s="43">
        <v>488772</v>
      </c>
      <c r="J18" s="43">
        <v>244386</v>
      </c>
      <c r="K18" s="43">
        <v>749995</v>
      </c>
      <c r="L18" s="47"/>
    </row>
    <row r="19" spans="1:13" x14ac:dyDescent="0.3">
      <c r="A19" s="18" t="str">
        <f t="shared" si="0"/>
        <v>0-4122</v>
      </c>
      <c r="B19" s="18" t="str">
        <f>+IF(ISERROR(VLOOKUP(A19,'Příjmy 2026_rozpočet'!A:A,1,FALSE)),"chybí !!","ok")</f>
        <v>chybí !!</v>
      </c>
      <c r="C19" s="41" t="s">
        <v>339</v>
      </c>
      <c r="D19" s="41" t="s">
        <v>186</v>
      </c>
      <c r="E19" s="40" t="s">
        <v>340</v>
      </c>
      <c r="F19" s="40" t="s">
        <v>185</v>
      </c>
      <c r="G19" s="43">
        <v>0</v>
      </c>
      <c r="H19" s="43">
        <v>0</v>
      </c>
      <c r="I19" s="43">
        <v>1474000</v>
      </c>
      <c r="J19" s="43">
        <v>0</v>
      </c>
      <c r="K19" s="43">
        <v>0</v>
      </c>
      <c r="L19" s="47"/>
    </row>
    <row r="20" spans="1:13" x14ac:dyDescent="0.3">
      <c r="A20" s="18" t="str">
        <f t="shared" si="0"/>
        <v>0-4213</v>
      </c>
      <c r="B20" s="18" t="str">
        <f>+IF(ISERROR(VLOOKUP(A20,'Příjmy 2026_rozpočet'!A:A,1,FALSE)),"chybí !!","ok")</f>
        <v>chybí !!</v>
      </c>
      <c r="C20" s="48" t="s">
        <v>367</v>
      </c>
      <c r="D20" s="48" t="s">
        <v>186</v>
      </c>
      <c r="E20" s="46" t="s">
        <v>368</v>
      </c>
      <c r="F20" s="40" t="s">
        <v>185</v>
      </c>
      <c r="G20" s="43">
        <v>0</v>
      </c>
      <c r="H20" s="43">
        <v>0</v>
      </c>
      <c r="I20" s="43">
        <v>222968</v>
      </c>
      <c r="J20" s="43">
        <v>0</v>
      </c>
      <c r="K20" s="43">
        <v>0</v>
      </c>
      <c r="L20" s="47"/>
    </row>
    <row r="21" spans="1:13" x14ac:dyDescent="0.3">
      <c r="A21" s="18" t="str">
        <f t="shared" si="0"/>
        <v>0-4222</v>
      </c>
      <c r="B21" s="18" t="str">
        <f>+IF(ISERROR(VLOOKUP(A21,'Příjmy 2026_rozpočet'!A:A,1,FALSE)),"chybí !!","ok")</f>
        <v>chybí !!</v>
      </c>
      <c r="C21" s="48" t="s">
        <v>351</v>
      </c>
      <c r="D21" s="48" t="s">
        <v>186</v>
      </c>
      <c r="E21" s="46" t="s">
        <v>352</v>
      </c>
      <c r="F21" s="46" t="s">
        <v>185</v>
      </c>
      <c r="G21" s="43">
        <v>0</v>
      </c>
      <c r="H21" s="43">
        <v>1474000</v>
      </c>
      <c r="I21" s="43">
        <v>0</v>
      </c>
      <c r="J21" s="43">
        <v>0</v>
      </c>
      <c r="K21" s="43">
        <v>0</v>
      </c>
      <c r="L21" s="47"/>
    </row>
    <row r="22" spans="1:13" x14ac:dyDescent="0.3">
      <c r="A22" s="18" t="str">
        <f t="shared" si="0"/>
        <v>2321-2329</v>
      </c>
      <c r="B22" s="18" t="str">
        <f>+IF(ISERROR(VLOOKUP(A22,'Příjmy 2026_rozpočet'!A:A,1,FALSE)),"chybí !!","ok")</f>
        <v>chybí !!</v>
      </c>
      <c r="C22" s="41" t="s">
        <v>184</v>
      </c>
      <c r="D22" s="41" t="s">
        <v>304</v>
      </c>
      <c r="E22" s="40" t="s">
        <v>353</v>
      </c>
      <c r="F22" s="40" t="s">
        <v>303</v>
      </c>
      <c r="G22" s="43">
        <v>0</v>
      </c>
      <c r="H22" s="43">
        <v>9300</v>
      </c>
      <c r="I22" s="43">
        <v>9300</v>
      </c>
      <c r="J22" s="43">
        <v>0</v>
      </c>
      <c r="K22" s="43">
        <v>100</v>
      </c>
      <c r="L22" s="47"/>
    </row>
    <row r="23" spans="1:13" x14ac:dyDescent="0.3">
      <c r="A23" s="18" t="str">
        <f t="shared" si="0"/>
        <v>2329-2324</v>
      </c>
      <c r="B23" s="18" t="str">
        <f>+IF(ISERROR(VLOOKUP(A23,'Příjmy 2026_rozpočet'!A:A,1,FALSE)),"chybí !!","ok")</f>
        <v>chybí !!</v>
      </c>
      <c r="C23" s="41" t="s">
        <v>170</v>
      </c>
      <c r="D23" s="41" t="s">
        <v>184</v>
      </c>
      <c r="E23" s="40" t="s">
        <v>168</v>
      </c>
      <c r="F23" s="40" t="s">
        <v>183</v>
      </c>
      <c r="G23" s="43">
        <v>2500000</v>
      </c>
      <c r="H23" s="43">
        <v>2600000</v>
      </c>
      <c r="I23" s="43">
        <v>2526361.09</v>
      </c>
      <c r="J23" s="43">
        <v>1010544</v>
      </c>
      <c r="K23" s="43">
        <v>971677</v>
      </c>
      <c r="L23" s="47"/>
    </row>
    <row r="24" spans="1:13" x14ac:dyDescent="0.3">
      <c r="A24" s="18" t="str">
        <f t="shared" si="0"/>
        <v>3399-2111</v>
      </c>
      <c r="B24" s="18" t="str">
        <f>+IF(ISERROR(VLOOKUP(A24,'Příjmy 2026_rozpočet'!A:A,1,FALSE)),"chybí !!","ok")</f>
        <v>chybí !!</v>
      </c>
      <c r="C24" s="41" t="s">
        <v>182</v>
      </c>
      <c r="D24" s="41" t="s">
        <v>181</v>
      </c>
      <c r="E24" s="40" t="s">
        <v>360</v>
      </c>
      <c r="F24" s="40" t="s">
        <v>361</v>
      </c>
      <c r="G24" s="43">
        <v>50000</v>
      </c>
      <c r="H24" s="43">
        <v>54000</v>
      </c>
      <c r="I24" s="43">
        <v>53820</v>
      </c>
      <c r="J24" s="43">
        <v>107.64</v>
      </c>
      <c r="K24" s="43">
        <v>996667</v>
      </c>
      <c r="L24" s="47"/>
    </row>
    <row r="25" spans="1:13" x14ac:dyDescent="0.3">
      <c r="A25" s="18" t="str">
        <f t="shared" si="0"/>
        <v>3412-2132</v>
      </c>
      <c r="B25" s="18" t="str">
        <f>+IF(ISERROR(VLOOKUP(A25,'Příjmy 2026_rozpočet'!A:A,1,FALSE)),"chybí !!","ok")</f>
        <v>chybí !!</v>
      </c>
      <c r="C25" s="41" t="s">
        <v>177</v>
      </c>
      <c r="D25" s="41" t="s">
        <v>180</v>
      </c>
      <c r="E25" s="40" t="s">
        <v>175</v>
      </c>
      <c r="F25" s="40" t="s">
        <v>179</v>
      </c>
      <c r="G25" s="43">
        <v>1000</v>
      </c>
      <c r="H25" s="43">
        <v>1000</v>
      </c>
      <c r="I25" s="43">
        <v>0</v>
      </c>
      <c r="J25" s="43">
        <v>0</v>
      </c>
      <c r="K25" s="43">
        <v>0</v>
      </c>
      <c r="L25" s="47"/>
    </row>
    <row r="26" spans="1:13" x14ac:dyDescent="0.3">
      <c r="A26" s="18" t="str">
        <f t="shared" si="0"/>
        <v>3613-2132</v>
      </c>
      <c r="B26" s="18" t="str">
        <f>+IF(ISERROR(VLOOKUP(A26,'Příjmy 2026_rozpočet'!A:A,1,FALSE)),"chybí !!","ok")</f>
        <v>chybí !!</v>
      </c>
      <c r="C26" s="41" t="s">
        <v>177</v>
      </c>
      <c r="D26" s="41" t="s">
        <v>178</v>
      </c>
      <c r="E26" s="40" t="s">
        <v>175</v>
      </c>
      <c r="F26" s="40" t="s">
        <v>69</v>
      </c>
      <c r="G26" s="43">
        <v>240000</v>
      </c>
      <c r="H26" s="43">
        <v>240000</v>
      </c>
      <c r="I26" s="43">
        <v>191150</v>
      </c>
      <c r="J26" s="43">
        <v>796458</v>
      </c>
      <c r="K26" s="43">
        <v>796458</v>
      </c>
      <c r="L26" s="43"/>
    </row>
    <row r="27" spans="1:13" x14ac:dyDescent="0.3">
      <c r="A27" s="18" t="str">
        <f t="shared" si="0"/>
        <v>3633-2132</v>
      </c>
      <c r="B27" s="18" t="str">
        <f>+IF(ISERROR(VLOOKUP(A27,'Příjmy 2026_rozpočet'!A:A,1,FALSE)),"chybí !!","ok")</f>
        <v>chybí !!</v>
      </c>
      <c r="C27" s="41" t="s">
        <v>177</v>
      </c>
      <c r="D27" s="41" t="s">
        <v>176</v>
      </c>
      <c r="E27" s="40" t="s">
        <v>175</v>
      </c>
      <c r="F27" s="40" t="s">
        <v>174</v>
      </c>
      <c r="G27" s="43">
        <v>27000</v>
      </c>
      <c r="H27" s="43">
        <v>27000</v>
      </c>
      <c r="I27" s="43">
        <v>26093.65</v>
      </c>
      <c r="J27" s="43">
        <v>966431</v>
      </c>
      <c r="K27" s="43">
        <v>966431</v>
      </c>
      <c r="L27" s="47"/>
    </row>
    <row r="28" spans="1:13" x14ac:dyDescent="0.3">
      <c r="A28" s="18" t="str">
        <f t="shared" si="0"/>
        <v>3639-2119</v>
      </c>
      <c r="B28" s="18" t="str">
        <f>+IF(ISERROR(VLOOKUP(A28,'Příjmy 2026_rozpočet'!A:A,1,FALSE)),"chybí !!","ok")</f>
        <v>chybí !!</v>
      </c>
      <c r="C28" s="41" t="s">
        <v>357</v>
      </c>
      <c r="D28" s="41" t="s">
        <v>171</v>
      </c>
      <c r="E28" s="40" t="s">
        <v>358</v>
      </c>
      <c r="F28" s="40" t="s">
        <v>139</v>
      </c>
      <c r="G28" s="43">
        <v>0</v>
      </c>
      <c r="H28" s="43">
        <v>6000</v>
      </c>
      <c r="I28" s="43">
        <v>5929</v>
      </c>
      <c r="J28" s="43">
        <v>0</v>
      </c>
      <c r="K28" s="43">
        <v>988167</v>
      </c>
      <c r="L28" s="47"/>
    </row>
    <row r="29" spans="1:13" x14ac:dyDescent="0.3">
      <c r="A29" s="18" t="str">
        <f t="shared" si="0"/>
        <v>3639-3111</v>
      </c>
      <c r="B29" s="18" t="str">
        <f>+IF(ISERROR(VLOOKUP(A29,'Příjmy 2026_rozpočet'!A:A,1,FALSE)),"chybí !!","ok")</f>
        <v>chybí !!</v>
      </c>
      <c r="C29" s="41" t="s">
        <v>173</v>
      </c>
      <c r="D29" s="41" t="s">
        <v>171</v>
      </c>
      <c r="E29" s="40" t="s">
        <v>172</v>
      </c>
      <c r="F29" s="40" t="s">
        <v>139</v>
      </c>
      <c r="G29" s="43">
        <v>10000</v>
      </c>
      <c r="H29" s="43">
        <v>35000</v>
      </c>
      <c r="I29" s="43">
        <v>60800</v>
      </c>
      <c r="J29" s="43">
        <v>608</v>
      </c>
      <c r="K29" s="43">
        <v>1737143</v>
      </c>
      <c r="L29" s="47"/>
    </row>
    <row r="30" spans="1:13" x14ac:dyDescent="0.3">
      <c r="A30" s="18" t="str">
        <f t="shared" si="0"/>
        <v>3725-2324</v>
      </c>
      <c r="B30" s="18" t="str">
        <f>+IF(ISERROR(VLOOKUP(A30,'Příjmy 2026_rozpočet'!A:A,1,FALSE)),"chybí !!","ok")</f>
        <v>chybí !!</v>
      </c>
      <c r="C30" s="41" t="s">
        <v>170</v>
      </c>
      <c r="D30" s="41" t="s">
        <v>169</v>
      </c>
      <c r="E30" s="40" t="s">
        <v>168</v>
      </c>
      <c r="F30" s="40" t="s">
        <v>167</v>
      </c>
      <c r="G30" s="43">
        <v>400000</v>
      </c>
      <c r="H30" s="43">
        <v>400000</v>
      </c>
      <c r="I30" s="43">
        <v>347562.82</v>
      </c>
      <c r="J30" s="43">
        <v>868907</v>
      </c>
      <c r="K30" s="43">
        <v>868907</v>
      </c>
      <c r="L30" s="47"/>
    </row>
    <row r="31" spans="1:13" x14ac:dyDescent="0.3">
      <c r="A31" s="18" t="str">
        <f t="shared" si="0"/>
        <v>6171-2112</v>
      </c>
      <c r="B31" s="18" t="str">
        <f>+IF(ISERROR(VLOOKUP(A31,'Příjmy 2026_rozpočet'!A:A,1,FALSE)),"chybí !!","ok")</f>
        <v>chybí !!</v>
      </c>
      <c r="C31" s="41" t="s">
        <v>166</v>
      </c>
      <c r="D31" s="41" t="s">
        <v>163</v>
      </c>
      <c r="E31" s="40" t="s">
        <v>165</v>
      </c>
      <c r="F31" s="40" t="s">
        <v>40</v>
      </c>
      <c r="G31" s="43">
        <v>1000</v>
      </c>
      <c r="H31" s="43">
        <v>1000</v>
      </c>
      <c r="I31" s="43">
        <v>1306</v>
      </c>
      <c r="J31" s="43">
        <v>130.6</v>
      </c>
      <c r="K31" s="43">
        <v>130.6</v>
      </c>
      <c r="L31" s="47"/>
      <c r="M31" s="40"/>
    </row>
    <row r="32" spans="1:13" x14ac:dyDescent="0.3">
      <c r="A32" s="18" t="str">
        <f t="shared" ref="A32" si="2">+CONCATENATE(D32*1,"-",C32*1)</f>
        <v>6310-2141</v>
      </c>
      <c r="B32" s="18" t="str">
        <f>+IF(ISERROR(VLOOKUP(A32,'Příjmy 2026_rozpočet'!A:A,1,FALSE)),"chybí !!","ok")</f>
        <v>chybí !!</v>
      </c>
      <c r="C32" s="41" t="s">
        <v>162</v>
      </c>
      <c r="D32" s="41" t="s">
        <v>161</v>
      </c>
      <c r="E32" s="40" t="s">
        <v>160</v>
      </c>
      <c r="F32" s="40" t="s">
        <v>159</v>
      </c>
      <c r="G32" s="43">
        <v>875000</v>
      </c>
      <c r="H32" s="43">
        <v>875000</v>
      </c>
      <c r="I32" s="43">
        <v>547308.31000000006</v>
      </c>
      <c r="J32" s="43">
        <v>625495</v>
      </c>
      <c r="K32" s="43">
        <v>625495</v>
      </c>
      <c r="L32" s="47"/>
      <c r="M32" s="51">
        <f>+I33</f>
        <v>105726875</v>
      </c>
    </row>
    <row r="33" spans="1:11" x14ac:dyDescent="0.3">
      <c r="A33" s="18"/>
      <c r="B33" s="18"/>
      <c r="C33" t="s">
        <v>158</v>
      </c>
      <c r="D33" t="s">
        <v>157</v>
      </c>
      <c r="E33" t="s">
        <v>146</v>
      </c>
      <c r="F33" t="s">
        <v>156</v>
      </c>
      <c r="G33" s="28">
        <v>0</v>
      </c>
      <c r="H33" s="28">
        <v>0</v>
      </c>
      <c r="I33" s="51">
        <v>105726875</v>
      </c>
      <c r="J33" s="28">
        <v>0</v>
      </c>
      <c r="K33" s="28">
        <v>0</v>
      </c>
    </row>
    <row r="34" spans="1:11" ht="15" x14ac:dyDescent="0.25">
      <c r="A34" s="18"/>
      <c r="B34" s="18"/>
    </row>
    <row r="35" spans="1:11" ht="15" x14ac:dyDescent="0.25">
      <c r="A35" s="18"/>
      <c r="B35" s="18"/>
    </row>
    <row r="36" spans="1:11" ht="15" x14ac:dyDescent="0.25">
      <c r="A36" s="18"/>
      <c r="B36" s="18"/>
    </row>
    <row r="37" spans="1:11" ht="15" x14ac:dyDescent="0.25">
      <c r="A37" s="18"/>
      <c r="B37" s="18"/>
    </row>
    <row r="38" spans="1:11" ht="15" x14ac:dyDescent="0.25">
      <c r="A38" s="18"/>
      <c r="B38" s="18"/>
    </row>
    <row r="39" spans="1:11" x14ac:dyDescent="0.3">
      <c r="A39" s="18"/>
      <c r="B39" s="18"/>
    </row>
    <row r="40" spans="1:11" x14ac:dyDescent="0.3">
      <c r="A40" s="18"/>
      <c r="B40" s="18"/>
    </row>
    <row r="41" spans="1:11" x14ac:dyDescent="0.3">
      <c r="A41" s="18"/>
      <c r="B41" s="18"/>
    </row>
    <row r="42" spans="1:11" x14ac:dyDescent="0.3">
      <c r="A42" s="18"/>
      <c r="B42" s="18"/>
    </row>
    <row r="43" spans="1:11" x14ac:dyDescent="0.3">
      <c r="A43" s="18"/>
      <c r="B43" s="18"/>
    </row>
    <row r="44" spans="1:11" x14ac:dyDescent="0.3">
      <c r="A44" s="18"/>
      <c r="B44" s="18"/>
    </row>
    <row r="45" spans="1:11" x14ac:dyDescent="0.3">
      <c r="A45" s="18"/>
      <c r="B45" s="18"/>
    </row>
    <row r="46" spans="1:11" x14ac:dyDescent="0.3">
      <c r="A46" s="18"/>
      <c r="B46" s="18"/>
    </row>
    <row r="47" spans="1:11" x14ac:dyDescent="0.3">
      <c r="A47" s="18"/>
      <c r="B47" s="18"/>
    </row>
    <row r="48" spans="1:11" x14ac:dyDescent="0.3">
      <c r="A48" s="18"/>
      <c r="B48" s="18"/>
    </row>
    <row r="49" spans="1:2" x14ac:dyDescent="0.3">
      <c r="A49" s="18"/>
      <c r="B49" s="18"/>
    </row>
    <row r="50" spans="1:2" x14ac:dyDescent="0.3">
      <c r="A50" s="18"/>
      <c r="B50" s="18"/>
    </row>
    <row r="51" spans="1:2" x14ac:dyDescent="0.3">
      <c r="A51" s="18"/>
      <c r="B51" s="18"/>
    </row>
    <row r="52" spans="1:2" x14ac:dyDescent="0.3">
      <c r="A52" s="18"/>
      <c r="B52" s="18"/>
    </row>
    <row r="53" spans="1:2" x14ac:dyDescent="0.3">
      <c r="A53" s="18"/>
      <c r="B53" s="18"/>
    </row>
    <row r="54" spans="1:2" x14ac:dyDescent="0.3">
      <c r="A54" s="18"/>
      <c r="B54" s="18"/>
    </row>
    <row r="55" spans="1:2" x14ac:dyDescent="0.3">
      <c r="A55" s="18"/>
      <c r="B55" s="18"/>
    </row>
    <row r="56" spans="1:2" x14ac:dyDescent="0.3">
      <c r="A56" s="18"/>
      <c r="B56" s="18"/>
    </row>
    <row r="57" spans="1:2" x14ac:dyDescent="0.3">
      <c r="A57" s="18"/>
      <c r="B57" s="18"/>
    </row>
    <row r="58" spans="1:2" x14ac:dyDescent="0.3">
      <c r="A58" s="18"/>
      <c r="B58" s="18"/>
    </row>
    <row r="59" spans="1:2" x14ac:dyDescent="0.3">
      <c r="A59" s="18"/>
      <c r="B59" s="18"/>
    </row>
    <row r="60" spans="1:2" x14ac:dyDescent="0.3">
      <c r="A60" s="18"/>
      <c r="B60" s="18"/>
    </row>
    <row r="61" spans="1:2" x14ac:dyDescent="0.3">
      <c r="A61" s="18"/>
      <c r="B61" s="18"/>
    </row>
    <row r="62" spans="1:2" x14ac:dyDescent="0.3">
      <c r="A62" s="18"/>
      <c r="B62" s="18"/>
    </row>
    <row r="63" spans="1:2" x14ac:dyDescent="0.3">
      <c r="A63" s="18"/>
      <c r="B63" s="18"/>
    </row>
    <row r="64" spans="1:2" x14ac:dyDescent="0.3">
      <c r="A64" s="18"/>
      <c r="B64" s="18"/>
    </row>
    <row r="65" spans="1:2" x14ac:dyDescent="0.3">
      <c r="A65" s="18"/>
      <c r="B65" s="18"/>
    </row>
    <row r="66" spans="1:2" x14ac:dyDescent="0.3">
      <c r="A66" s="18"/>
      <c r="B66" s="18"/>
    </row>
    <row r="67" spans="1:2" x14ac:dyDescent="0.3">
      <c r="A67" s="18"/>
      <c r="B67" s="18"/>
    </row>
    <row r="68" spans="1:2" x14ac:dyDescent="0.3">
      <c r="A68" s="18"/>
      <c r="B68" s="18"/>
    </row>
    <row r="69" spans="1:2" x14ac:dyDescent="0.3">
      <c r="A69" s="18"/>
      <c r="B69" s="18"/>
    </row>
    <row r="70" spans="1:2" x14ac:dyDescent="0.3">
      <c r="A70" s="18"/>
      <c r="B70" s="18"/>
    </row>
    <row r="71" spans="1:2" x14ac:dyDescent="0.3">
      <c r="A71" s="18"/>
      <c r="B71" s="18"/>
    </row>
    <row r="72" spans="1:2" x14ac:dyDescent="0.3">
      <c r="A72" s="18"/>
      <c r="B72" s="18"/>
    </row>
    <row r="73" spans="1:2" x14ac:dyDescent="0.3">
      <c r="A73" s="18"/>
      <c r="B73" s="18"/>
    </row>
    <row r="74" spans="1:2" x14ac:dyDescent="0.3">
      <c r="A74" s="18"/>
      <c r="B74" s="18"/>
    </row>
    <row r="75" spans="1:2" x14ac:dyDescent="0.3">
      <c r="A75" s="18"/>
      <c r="B75" s="18"/>
    </row>
    <row r="76" spans="1:2" x14ac:dyDescent="0.3">
      <c r="A76" s="18"/>
      <c r="B76" s="18"/>
    </row>
    <row r="77" spans="1:2" x14ac:dyDescent="0.3">
      <c r="A77" s="18"/>
      <c r="B77" s="18"/>
    </row>
    <row r="78" spans="1:2" x14ac:dyDescent="0.3">
      <c r="A78" s="18"/>
      <c r="B78" s="18"/>
    </row>
    <row r="79" spans="1:2" x14ac:dyDescent="0.3">
      <c r="A79" s="18"/>
      <c r="B79" s="18"/>
    </row>
    <row r="80" spans="1:2" x14ac:dyDescent="0.3">
      <c r="A80" s="18"/>
      <c r="B80" s="18"/>
    </row>
    <row r="81" spans="1:2" x14ac:dyDescent="0.3">
      <c r="A81" s="18"/>
      <c r="B81" s="18"/>
    </row>
    <row r="82" spans="1:2" x14ac:dyDescent="0.3">
      <c r="A82" s="18"/>
      <c r="B82" s="18"/>
    </row>
    <row r="83" spans="1:2" x14ac:dyDescent="0.3">
      <c r="A83" s="18"/>
      <c r="B83" s="18"/>
    </row>
    <row r="84" spans="1:2" x14ac:dyDescent="0.3">
      <c r="A84" s="18"/>
      <c r="B84" s="18"/>
    </row>
    <row r="85" spans="1:2" x14ac:dyDescent="0.3">
      <c r="A85" s="18"/>
      <c r="B85" s="18"/>
    </row>
    <row r="86" spans="1:2" x14ac:dyDescent="0.3">
      <c r="A86" s="18"/>
      <c r="B86" s="18"/>
    </row>
    <row r="87" spans="1:2" x14ac:dyDescent="0.3">
      <c r="A87" s="18"/>
      <c r="B87" s="18"/>
    </row>
    <row r="88" spans="1:2" x14ac:dyDescent="0.3">
      <c r="A88" s="18"/>
      <c r="B88" s="18"/>
    </row>
    <row r="89" spans="1:2" x14ac:dyDescent="0.3">
      <c r="A89" s="18"/>
      <c r="B89" s="18"/>
    </row>
    <row r="90" spans="1:2" x14ac:dyDescent="0.3">
      <c r="A90" s="18"/>
      <c r="B90" s="18"/>
    </row>
    <row r="91" spans="1:2" x14ac:dyDescent="0.3">
      <c r="A91" s="18"/>
      <c r="B91" s="18"/>
    </row>
    <row r="92" spans="1:2" x14ac:dyDescent="0.3">
      <c r="A92" s="18"/>
      <c r="B92" s="18"/>
    </row>
    <row r="93" spans="1:2" x14ac:dyDescent="0.3">
      <c r="A93" s="18"/>
      <c r="B93" s="18"/>
    </row>
    <row r="94" spans="1:2" x14ac:dyDescent="0.3">
      <c r="A94" s="18"/>
      <c r="B94" s="18"/>
    </row>
    <row r="95" spans="1:2" x14ac:dyDescent="0.3">
      <c r="A95" s="18"/>
      <c r="B95" s="18"/>
    </row>
    <row r="96" spans="1:2" x14ac:dyDescent="0.3">
      <c r="A96" s="18"/>
      <c r="B96" s="18"/>
    </row>
    <row r="97" spans="1:2" x14ac:dyDescent="0.3">
      <c r="A97" s="18"/>
      <c r="B97" s="18"/>
    </row>
    <row r="98" spans="1:2" x14ac:dyDescent="0.3">
      <c r="A98" s="18"/>
      <c r="B98" s="18"/>
    </row>
    <row r="99" spans="1:2" x14ac:dyDescent="0.3">
      <c r="A99" s="18"/>
      <c r="B99" s="18"/>
    </row>
    <row r="100" spans="1:2" x14ac:dyDescent="0.3">
      <c r="A100" s="18"/>
      <c r="B100" s="18"/>
    </row>
  </sheetData>
  <pageMargins left="0.7" right="0.7" top="0.78740157499999996" bottom="0.78740157499999996" header="0.3" footer="0.3"/>
  <pageSetup paperSize="9" orientation="portrait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-0.249977111117893"/>
  </sheetPr>
  <dimension ref="A1:T118"/>
  <sheetViews>
    <sheetView topLeftCell="A62" workbookViewId="0">
      <selection activeCell="H83" sqref="H83"/>
    </sheetView>
  </sheetViews>
  <sheetFormatPr defaultRowHeight="14.4" x14ac:dyDescent="0.3"/>
  <cols>
    <col min="1" max="2" width="10.33203125" style="17" bestFit="1" customWidth="1"/>
    <col min="5" max="5" width="26" customWidth="1"/>
    <col min="6" max="6" width="85.109375" bestFit="1" customWidth="1"/>
    <col min="7" max="8" width="12.88671875" style="39" bestFit="1" customWidth="1"/>
    <col min="9" max="9" width="14" style="39" bestFit="1" customWidth="1"/>
    <col min="10" max="11" width="12.88671875" style="39" bestFit="1" customWidth="1"/>
    <col min="12" max="12" width="12.109375" customWidth="1"/>
    <col min="13" max="13" width="13.5546875" bestFit="1" customWidth="1"/>
    <col min="18" max="19" width="11.33203125" bestFit="1" customWidth="1"/>
    <col min="20" max="20" width="14.44140625" customWidth="1"/>
  </cols>
  <sheetData>
    <row r="1" spans="1:20" ht="15" x14ac:dyDescent="0.25">
      <c r="A1" s="18" t="s">
        <v>316</v>
      </c>
      <c r="B1" s="18" t="s">
        <v>315</v>
      </c>
      <c r="C1" s="16" t="s">
        <v>219</v>
      </c>
      <c r="D1" s="16" t="s">
        <v>218</v>
      </c>
      <c r="E1" s="16" t="s">
        <v>217</v>
      </c>
      <c r="F1" s="16" t="s">
        <v>216</v>
      </c>
      <c r="G1" s="42" t="s">
        <v>215</v>
      </c>
      <c r="H1" s="42" t="s">
        <v>214</v>
      </c>
      <c r="I1" s="42" t="s">
        <v>213</v>
      </c>
      <c r="J1" s="42" t="s">
        <v>322</v>
      </c>
      <c r="K1" s="42" t="s">
        <v>323</v>
      </c>
      <c r="L1" s="45"/>
      <c r="Q1" s="21"/>
      <c r="R1" s="22" t="s">
        <v>331</v>
      </c>
      <c r="S1" s="22" t="s">
        <v>330</v>
      </c>
      <c r="T1" s="22" t="s">
        <v>314</v>
      </c>
    </row>
    <row r="2" spans="1:20" x14ac:dyDescent="0.3">
      <c r="A2" s="18" t="str">
        <f>+CONCATENATE(D2*1,"-",C2*1)</f>
        <v>2212-5137</v>
      </c>
      <c r="B2" s="18" t="str">
        <f>+IF(ISERROR(VLOOKUP(A2,'Výdaje 2026_rozpočet'!A:A,1,FALSE)),"chybí !!","ok")</f>
        <v>chybí !!</v>
      </c>
      <c r="C2" s="41" t="s">
        <v>256</v>
      </c>
      <c r="D2" s="41" t="s">
        <v>164</v>
      </c>
      <c r="E2" s="40" t="s">
        <v>255</v>
      </c>
      <c r="F2" s="40" t="s">
        <v>2</v>
      </c>
      <c r="G2" s="43">
        <v>30000</v>
      </c>
      <c r="H2" s="43">
        <v>30000</v>
      </c>
      <c r="I2" s="43">
        <v>0</v>
      </c>
      <c r="J2" s="43">
        <v>0</v>
      </c>
      <c r="K2" s="43">
        <v>0</v>
      </c>
      <c r="L2" s="47"/>
      <c r="Q2" s="20" t="s">
        <v>309</v>
      </c>
      <c r="R2" s="19">
        <f>+SUM(G:G)</f>
        <v>40756000</v>
      </c>
      <c r="S2" s="19">
        <f>+SUM(H:H)</f>
        <v>41899134</v>
      </c>
      <c r="T2" s="19">
        <f>+SUM(I:I)</f>
        <v>127735729.03</v>
      </c>
    </row>
    <row r="3" spans="1:20" x14ac:dyDescent="0.3">
      <c r="A3" s="18" t="str">
        <f t="shared" ref="A3:A66" si="0">+CONCATENATE(D3*1,"-",C3*1)</f>
        <v>2212-5139</v>
      </c>
      <c r="B3" s="18" t="str">
        <f>+IF(ISERROR(VLOOKUP(A3,'Výdaje 2026_rozpočet'!A:A,1,FALSE)),"chybí !!","ok")</f>
        <v>chybí !!</v>
      </c>
      <c r="C3" s="41" t="s">
        <v>252</v>
      </c>
      <c r="D3" s="41" t="s">
        <v>164</v>
      </c>
      <c r="E3" s="40" t="s">
        <v>150</v>
      </c>
      <c r="F3" s="40" t="s">
        <v>2</v>
      </c>
      <c r="G3" s="43">
        <v>10000</v>
      </c>
      <c r="H3" s="43">
        <v>10000</v>
      </c>
      <c r="I3" s="43">
        <v>0</v>
      </c>
      <c r="J3" s="43">
        <v>0</v>
      </c>
      <c r="K3" s="43">
        <v>0</v>
      </c>
      <c r="L3" s="47"/>
      <c r="Q3" s="20" t="s">
        <v>310</v>
      </c>
      <c r="R3" s="19" t="e">
        <f>+'Výdaje 2026_rozpočet'!#REF!</f>
        <v>#REF!</v>
      </c>
      <c r="S3" s="19" t="e">
        <f>+'Výdaje 2026_rozpočet'!#REF!</f>
        <v>#REF!</v>
      </c>
      <c r="T3" s="19" t="e">
        <f>+'Výdaje 2026_rozpočet'!#REF!</f>
        <v>#REF!</v>
      </c>
    </row>
    <row r="4" spans="1:20" x14ac:dyDescent="0.3">
      <c r="A4" s="18" t="str">
        <f t="shared" si="0"/>
        <v>2212-5169</v>
      </c>
      <c r="B4" s="18" t="str">
        <f>+IF(ISERROR(VLOOKUP(A4,'Výdaje 2026_rozpočet'!A:A,1,FALSE)),"chybí !!","ok")</f>
        <v>chybí !!</v>
      </c>
      <c r="C4" s="41" t="s">
        <v>242</v>
      </c>
      <c r="D4" s="41" t="s">
        <v>164</v>
      </c>
      <c r="E4" s="40" t="s">
        <v>13</v>
      </c>
      <c r="F4" s="40" t="s">
        <v>2</v>
      </c>
      <c r="G4" s="43">
        <v>20000</v>
      </c>
      <c r="H4" s="43">
        <v>20000</v>
      </c>
      <c r="I4" s="43">
        <v>0</v>
      </c>
      <c r="J4" s="43">
        <v>0</v>
      </c>
      <c r="K4" s="43">
        <v>0</v>
      </c>
      <c r="L4" s="47"/>
      <c r="Q4" s="20" t="s">
        <v>311</v>
      </c>
      <c r="R4" s="19" t="e">
        <f>+R2-R3</f>
        <v>#REF!</v>
      </c>
      <c r="S4" s="19" t="e">
        <f>+S2-S3</f>
        <v>#REF!</v>
      </c>
      <c r="T4" s="19" t="e">
        <f>+T2-T3</f>
        <v>#REF!</v>
      </c>
    </row>
    <row r="5" spans="1:20" x14ac:dyDescent="0.3">
      <c r="A5" s="18" t="str">
        <f t="shared" si="0"/>
        <v>2212-5171</v>
      </c>
      <c r="B5" s="18" t="str">
        <f>+IF(ISERROR(VLOOKUP(A5,'Výdaje 2026_rozpočet'!A:A,1,FALSE)),"chybí !!","ok")</f>
        <v>chybí !!</v>
      </c>
      <c r="C5" s="41" t="s">
        <v>241</v>
      </c>
      <c r="D5" s="41" t="s">
        <v>164</v>
      </c>
      <c r="E5" s="40" t="s">
        <v>240</v>
      </c>
      <c r="F5" s="40" t="s">
        <v>2</v>
      </c>
      <c r="G5" s="43">
        <v>100000</v>
      </c>
      <c r="H5" s="43">
        <v>160000</v>
      </c>
      <c r="I5" s="43">
        <v>156689.5</v>
      </c>
      <c r="J5" s="43">
        <v>1566895</v>
      </c>
      <c r="K5" s="43">
        <v>979309</v>
      </c>
      <c r="L5" s="47"/>
      <c r="T5" s="52" t="e">
        <f>+T4-I102</f>
        <v>#REF!</v>
      </c>
    </row>
    <row r="6" spans="1:20" ht="15" x14ac:dyDescent="0.25">
      <c r="A6" s="18" t="str">
        <f t="shared" si="0"/>
        <v>2212-6121</v>
      </c>
      <c r="B6" s="18" t="str">
        <f>+IF(ISERROR(VLOOKUP(A6,'Výdaje 2026_rozpočet'!A:A,1,FALSE)),"chybí !!","ok")</f>
        <v>chybí !!</v>
      </c>
      <c r="C6" s="41" t="s">
        <v>292</v>
      </c>
      <c r="D6" s="41" t="s">
        <v>164</v>
      </c>
      <c r="E6" s="40" t="s">
        <v>290</v>
      </c>
      <c r="F6" s="40" t="s">
        <v>2</v>
      </c>
      <c r="G6" s="43">
        <v>9000000</v>
      </c>
      <c r="H6" s="43">
        <v>9000000</v>
      </c>
      <c r="I6" s="43">
        <v>705063.24</v>
      </c>
      <c r="J6" s="43">
        <v>7834</v>
      </c>
      <c r="K6" s="43">
        <v>7834</v>
      </c>
      <c r="L6" s="47"/>
    </row>
    <row r="7" spans="1:20" x14ac:dyDescent="0.3">
      <c r="A7" s="18" t="str">
        <f t="shared" si="0"/>
        <v>2219-6121</v>
      </c>
      <c r="B7" s="18" t="str">
        <f>+IF(ISERROR(VLOOKUP(A7,'Výdaje 2026_rozpočet'!A:A,1,FALSE)),"chybí !!","ok")</f>
        <v>chybí !!</v>
      </c>
      <c r="C7" s="41" t="s">
        <v>292</v>
      </c>
      <c r="D7" s="41" t="s">
        <v>308</v>
      </c>
      <c r="E7" s="40" t="s">
        <v>290</v>
      </c>
      <c r="F7" s="40" t="s">
        <v>307</v>
      </c>
      <c r="G7" s="43">
        <v>9400000</v>
      </c>
      <c r="H7" s="43">
        <v>9400000</v>
      </c>
      <c r="I7" s="43">
        <v>6470960.8200000003</v>
      </c>
      <c r="J7" s="43">
        <v>68.84</v>
      </c>
      <c r="K7" s="43">
        <v>68.84</v>
      </c>
      <c r="L7" s="47"/>
    </row>
    <row r="8" spans="1:20" x14ac:dyDescent="0.3">
      <c r="A8" s="18" t="str">
        <f t="shared" si="0"/>
        <v>2292-5323</v>
      </c>
      <c r="B8" s="18" t="str">
        <f>+IF(ISERROR(VLOOKUP(A8,'Výdaje 2026_rozpočet'!A:A,1,FALSE)),"chybí !!","ok")</f>
        <v>chybí !!</v>
      </c>
      <c r="C8" s="41" t="s">
        <v>306</v>
      </c>
      <c r="D8" s="41" t="s">
        <v>305</v>
      </c>
      <c r="E8" s="40" t="s">
        <v>138</v>
      </c>
      <c r="F8" s="40" t="s">
        <v>137</v>
      </c>
      <c r="G8" s="43">
        <v>150000</v>
      </c>
      <c r="H8" s="43">
        <v>150000</v>
      </c>
      <c r="I8" s="43">
        <v>90900</v>
      </c>
      <c r="J8" s="43">
        <v>60.6</v>
      </c>
      <c r="K8" s="43">
        <v>60.6</v>
      </c>
      <c r="L8" s="47"/>
    </row>
    <row r="9" spans="1:20" x14ac:dyDescent="0.3">
      <c r="A9" s="18" t="str">
        <f t="shared" si="0"/>
        <v>2321-5132</v>
      </c>
      <c r="B9" s="18" t="str">
        <f>+IF(ISERROR(VLOOKUP(A9,'Výdaje 2026_rozpočet'!A:A,1,FALSE)),"chybí !!","ok")</f>
        <v>chybí !!</v>
      </c>
      <c r="C9" s="41" t="s">
        <v>260</v>
      </c>
      <c r="D9" s="41" t="s">
        <v>304</v>
      </c>
      <c r="E9" s="40" t="s">
        <v>141</v>
      </c>
      <c r="F9" s="40" t="s">
        <v>303</v>
      </c>
      <c r="G9" s="43">
        <v>5000</v>
      </c>
      <c r="H9" s="43">
        <v>5000</v>
      </c>
      <c r="I9" s="43">
        <v>0</v>
      </c>
      <c r="J9" s="43">
        <v>0</v>
      </c>
      <c r="K9" s="43">
        <v>0</v>
      </c>
      <c r="L9" s="47"/>
    </row>
    <row r="10" spans="1:20" x14ac:dyDescent="0.3">
      <c r="A10" s="18" t="str">
        <f t="shared" si="0"/>
        <v>2321-5137</v>
      </c>
      <c r="B10" s="18" t="str">
        <f>+IF(ISERROR(VLOOKUP(A10,'Výdaje 2026_rozpočet'!A:A,1,FALSE)),"chybí !!","ok")</f>
        <v>chybí !!</v>
      </c>
      <c r="C10" s="41" t="s">
        <v>256</v>
      </c>
      <c r="D10" s="41" t="s">
        <v>304</v>
      </c>
      <c r="E10" s="40" t="s">
        <v>255</v>
      </c>
      <c r="F10" s="40" t="s">
        <v>303</v>
      </c>
      <c r="G10" s="43">
        <v>5000</v>
      </c>
      <c r="H10" s="43">
        <v>5000</v>
      </c>
      <c r="I10" s="43">
        <v>0</v>
      </c>
      <c r="J10" s="43">
        <v>0</v>
      </c>
      <c r="K10" s="43">
        <v>0</v>
      </c>
      <c r="L10" s="47"/>
    </row>
    <row r="11" spans="1:20" x14ac:dyDescent="0.3">
      <c r="A11" s="18" t="str">
        <f t="shared" si="0"/>
        <v>2321-5139</v>
      </c>
      <c r="B11" s="18" t="str">
        <f>+IF(ISERROR(VLOOKUP(A11,'Výdaje 2026_rozpočet'!A:A,1,FALSE)),"chybí !!","ok")</f>
        <v>chybí !!</v>
      </c>
      <c r="C11" s="41" t="s">
        <v>252</v>
      </c>
      <c r="D11" s="41" t="s">
        <v>304</v>
      </c>
      <c r="E11" s="40" t="s">
        <v>150</v>
      </c>
      <c r="F11" s="40" t="s">
        <v>303</v>
      </c>
      <c r="G11" s="43">
        <v>25000</v>
      </c>
      <c r="H11" s="43">
        <v>65000</v>
      </c>
      <c r="I11" s="43">
        <v>65229.25</v>
      </c>
      <c r="J11" s="43">
        <v>260917</v>
      </c>
      <c r="K11" s="43">
        <v>1003527</v>
      </c>
      <c r="L11" s="47"/>
    </row>
    <row r="12" spans="1:20" x14ac:dyDescent="0.3">
      <c r="A12" s="18" t="str">
        <f t="shared" si="0"/>
        <v>2321-5151</v>
      </c>
      <c r="B12" s="18" t="str">
        <f>+IF(ISERROR(VLOOKUP(A12,'Výdaje 2026_rozpočet'!A:A,1,FALSE)),"chybí !!","ok")</f>
        <v>chybí !!</v>
      </c>
      <c r="C12" s="41" t="s">
        <v>251</v>
      </c>
      <c r="D12" s="41" t="s">
        <v>304</v>
      </c>
      <c r="E12" s="40" t="s">
        <v>250</v>
      </c>
      <c r="F12" s="40" t="s">
        <v>303</v>
      </c>
      <c r="G12" s="43">
        <v>20000</v>
      </c>
      <c r="H12" s="43">
        <v>20000</v>
      </c>
      <c r="I12" s="43">
        <v>13872</v>
      </c>
      <c r="J12" s="43">
        <v>69.36</v>
      </c>
      <c r="K12" s="43">
        <v>69.36</v>
      </c>
      <c r="L12" s="47"/>
    </row>
    <row r="13" spans="1:20" x14ac:dyDescent="0.3">
      <c r="A13" s="18" t="str">
        <f t="shared" si="0"/>
        <v>2321-5154</v>
      </c>
      <c r="B13" s="18" t="str">
        <f>+IF(ISERROR(VLOOKUP(A13,'Výdaje 2026_rozpočet'!A:A,1,FALSE)),"chybí !!","ok")</f>
        <v>chybí !!</v>
      </c>
      <c r="C13" s="41" t="s">
        <v>248</v>
      </c>
      <c r="D13" s="41" t="s">
        <v>304</v>
      </c>
      <c r="E13" s="40" t="s">
        <v>28</v>
      </c>
      <c r="F13" s="40" t="s">
        <v>303</v>
      </c>
      <c r="G13" s="43">
        <v>600000</v>
      </c>
      <c r="H13" s="43">
        <v>600000</v>
      </c>
      <c r="I13" s="43">
        <v>532100.06999999995</v>
      </c>
      <c r="J13" s="43">
        <v>886833</v>
      </c>
      <c r="K13" s="43">
        <v>886833</v>
      </c>
      <c r="L13" s="47"/>
    </row>
    <row r="14" spans="1:20" x14ac:dyDescent="0.3">
      <c r="A14" s="18" t="str">
        <f t="shared" si="0"/>
        <v>2321-5161</v>
      </c>
      <c r="B14" s="18" t="str">
        <f>+IF(ISERROR(VLOOKUP(A14,'Výdaje 2026_rozpočet'!A:A,1,FALSE)),"chybí !!","ok")</f>
        <v>chybí !!</v>
      </c>
      <c r="C14" s="41" t="s">
        <v>247</v>
      </c>
      <c r="D14" s="41" t="s">
        <v>304</v>
      </c>
      <c r="E14" s="40" t="s">
        <v>246</v>
      </c>
      <c r="F14" s="40" t="s">
        <v>303</v>
      </c>
      <c r="G14" s="43">
        <v>1000</v>
      </c>
      <c r="H14" s="43">
        <v>1000</v>
      </c>
      <c r="I14" s="43">
        <v>462</v>
      </c>
      <c r="J14" s="43">
        <v>46.2</v>
      </c>
      <c r="K14" s="43">
        <v>46.2</v>
      </c>
      <c r="L14" s="47"/>
    </row>
    <row r="15" spans="1:20" x14ac:dyDescent="0.3">
      <c r="A15" s="18" t="str">
        <f t="shared" si="0"/>
        <v>2321-5162</v>
      </c>
      <c r="B15" s="18" t="str">
        <f>+IF(ISERROR(VLOOKUP(A15,'Výdaje 2026_rozpočet'!A:A,1,FALSE)),"chybí !!","ok")</f>
        <v>chybí !!</v>
      </c>
      <c r="C15" s="41" t="s">
        <v>245</v>
      </c>
      <c r="D15" s="41" t="s">
        <v>304</v>
      </c>
      <c r="E15" s="40" t="s">
        <v>244</v>
      </c>
      <c r="F15" s="40" t="s">
        <v>303</v>
      </c>
      <c r="G15" s="43">
        <v>4000</v>
      </c>
      <c r="H15" s="43">
        <v>4000</v>
      </c>
      <c r="I15" s="43">
        <v>1435.6</v>
      </c>
      <c r="J15" s="43">
        <v>35.89</v>
      </c>
      <c r="K15" s="43">
        <v>35.89</v>
      </c>
      <c r="L15" s="47"/>
    </row>
    <row r="16" spans="1:20" x14ac:dyDescent="0.3">
      <c r="A16" s="18" t="str">
        <f t="shared" si="0"/>
        <v>2321-5163</v>
      </c>
      <c r="B16" s="18" t="str">
        <f>+IF(ISERROR(VLOOKUP(A16,'Výdaje 2026_rozpočet'!A:A,1,FALSE)),"chybí !!","ok")</f>
        <v>chybí !!</v>
      </c>
      <c r="C16" s="41" t="s">
        <v>226</v>
      </c>
      <c r="D16" s="41" t="s">
        <v>304</v>
      </c>
      <c r="E16" s="40" t="s">
        <v>50</v>
      </c>
      <c r="F16" s="40" t="s">
        <v>303</v>
      </c>
      <c r="G16" s="43">
        <v>35000</v>
      </c>
      <c r="H16" s="43">
        <v>35000</v>
      </c>
      <c r="I16" s="43">
        <v>0</v>
      </c>
      <c r="J16" s="43">
        <v>0</v>
      </c>
      <c r="K16" s="43">
        <v>0</v>
      </c>
      <c r="L16" s="47"/>
    </row>
    <row r="17" spans="1:12" x14ac:dyDescent="0.3">
      <c r="A17" s="18" t="str">
        <f t="shared" si="0"/>
        <v>2321-5169</v>
      </c>
      <c r="B17" s="18" t="str">
        <f>+IF(ISERROR(VLOOKUP(A17,'Výdaje 2026_rozpočet'!A:A,1,FALSE)),"chybí !!","ok")</f>
        <v>chybí !!</v>
      </c>
      <c r="C17" s="41" t="s">
        <v>242</v>
      </c>
      <c r="D17" s="41" t="s">
        <v>304</v>
      </c>
      <c r="E17" s="40" t="s">
        <v>13</v>
      </c>
      <c r="F17" s="40" t="s">
        <v>303</v>
      </c>
      <c r="G17" s="43">
        <v>1500000</v>
      </c>
      <c r="H17" s="43">
        <v>1500000</v>
      </c>
      <c r="I17" s="43">
        <v>1238672.98</v>
      </c>
      <c r="J17" s="43">
        <v>825782</v>
      </c>
      <c r="K17" s="43">
        <v>825782</v>
      </c>
      <c r="L17" s="47"/>
    </row>
    <row r="18" spans="1:12" x14ac:dyDescent="0.3">
      <c r="A18" s="18" t="str">
        <f t="shared" si="0"/>
        <v>2321-5171</v>
      </c>
      <c r="B18" s="18" t="str">
        <f>+IF(ISERROR(VLOOKUP(A18,'Výdaje 2026_rozpočet'!A:A,1,FALSE)),"chybí !!","ok")</f>
        <v>chybí !!</v>
      </c>
      <c r="C18" s="41" t="s">
        <v>241</v>
      </c>
      <c r="D18" s="41" t="s">
        <v>304</v>
      </c>
      <c r="E18" s="40" t="s">
        <v>240</v>
      </c>
      <c r="F18" s="40" t="s">
        <v>303</v>
      </c>
      <c r="G18" s="43">
        <v>500000</v>
      </c>
      <c r="H18" s="43">
        <v>500000</v>
      </c>
      <c r="I18" s="43">
        <v>0</v>
      </c>
      <c r="J18" s="43">
        <v>0</v>
      </c>
      <c r="K18" s="43">
        <v>0</v>
      </c>
      <c r="L18" s="47"/>
    </row>
    <row r="19" spans="1:12" x14ac:dyDescent="0.3">
      <c r="A19" s="18" t="str">
        <f t="shared" si="0"/>
        <v>2321-6121</v>
      </c>
      <c r="B19" s="18" t="str">
        <f>+IF(ISERROR(VLOOKUP(A19,'Výdaje 2026_rozpočet'!A:A,1,FALSE)),"chybí !!","ok")</f>
        <v>chybí !!</v>
      </c>
      <c r="C19" s="41" t="s">
        <v>292</v>
      </c>
      <c r="D19" s="41" t="s">
        <v>304</v>
      </c>
      <c r="E19" s="40" t="s">
        <v>290</v>
      </c>
      <c r="F19" s="40" t="s">
        <v>303</v>
      </c>
      <c r="G19" s="43">
        <v>30000</v>
      </c>
      <c r="H19" s="43">
        <v>30000</v>
      </c>
      <c r="I19" s="43">
        <v>413094</v>
      </c>
      <c r="J19" s="43">
        <v>1376.98</v>
      </c>
      <c r="K19" s="43">
        <v>1376.98</v>
      </c>
      <c r="L19" s="47"/>
    </row>
    <row r="20" spans="1:12" x14ac:dyDescent="0.3">
      <c r="A20" s="18" t="str">
        <f t="shared" si="0"/>
        <v>3111-5169</v>
      </c>
      <c r="B20" s="18" t="str">
        <f>+IF(ISERROR(VLOOKUP(A20,'Výdaje 2026_rozpočet'!A:A,1,FALSE)),"chybí !!","ok")</f>
        <v>chybí !!</v>
      </c>
      <c r="C20" s="41" t="s">
        <v>242</v>
      </c>
      <c r="D20" s="41" t="s">
        <v>173</v>
      </c>
      <c r="E20" s="40" t="s">
        <v>13</v>
      </c>
      <c r="F20" s="40" t="s">
        <v>108</v>
      </c>
      <c r="G20" s="43">
        <v>4050000</v>
      </c>
      <c r="H20" s="43">
        <v>2850000</v>
      </c>
      <c r="I20" s="43">
        <v>31599</v>
      </c>
      <c r="J20" s="43">
        <v>0.7802</v>
      </c>
      <c r="K20" s="43">
        <v>11087</v>
      </c>
      <c r="L20" s="47"/>
    </row>
    <row r="21" spans="1:12" x14ac:dyDescent="0.3">
      <c r="A21" s="18" t="str">
        <f t="shared" si="0"/>
        <v>3111-5171</v>
      </c>
      <c r="B21" s="18" t="str">
        <f>+IF(ISERROR(VLOOKUP(A21,'Výdaje 2026_rozpočet'!A:A,1,FALSE)),"chybí !!","ok")</f>
        <v>chybí !!</v>
      </c>
      <c r="C21" s="41" t="s">
        <v>241</v>
      </c>
      <c r="D21" s="41" t="s">
        <v>173</v>
      </c>
      <c r="E21" s="40" t="s">
        <v>240</v>
      </c>
      <c r="F21" s="40" t="s">
        <v>108</v>
      </c>
      <c r="G21" s="43">
        <v>0</v>
      </c>
      <c r="H21" s="43">
        <v>100000</v>
      </c>
      <c r="I21" s="43">
        <v>66550</v>
      </c>
      <c r="J21" s="43">
        <v>0</v>
      </c>
      <c r="K21" s="43">
        <v>66.55</v>
      </c>
      <c r="L21" s="47"/>
    </row>
    <row r="22" spans="1:12" x14ac:dyDescent="0.3">
      <c r="A22" s="18" t="str">
        <f t="shared" si="0"/>
        <v>3111-5331</v>
      </c>
      <c r="B22" s="18" t="str">
        <f>+IF(ISERROR(VLOOKUP(A22,'Výdaje 2026_rozpočet'!A:A,1,FALSE)),"chybí !!","ok")</f>
        <v>chybí !!</v>
      </c>
      <c r="C22" s="41" t="s">
        <v>302</v>
      </c>
      <c r="D22" s="41" t="s">
        <v>173</v>
      </c>
      <c r="E22" s="40" t="s">
        <v>301</v>
      </c>
      <c r="F22" s="40" t="s">
        <v>108</v>
      </c>
      <c r="G22" s="43">
        <v>750000</v>
      </c>
      <c r="H22" s="43">
        <v>750000</v>
      </c>
      <c r="I22" s="43">
        <v>1243740.5</v>
      </c>
      <c r="J22" s="43">
        <v>1658321</v>
      </c>
      <c r="K22" s="43">
        <v>1658321</v>
      </c>
      <c r="L22" s="47"/>
    </row>
    <row r="23" spans="1:12" x14ac:dyDescent="0.3">
      <c r="A23" s="18" t="str">
        <f t="shared" si="0"/>
        <v>3111-6121</v>
      </c>
      <c r="B23" s="18" t="str">
        <f>+IF(ISERROR(VLOOKUP(A23,'Výdaje 2026_rozpočet'!A:A,1,FALSE)),"chybí !!","ok")</f>
        <v>chybí !!</v>
      </c>
      <c r="C23" s="41" t="s">
        <v>292</v>
      </c>
      <c r="D23" s="41" t="s">
        <v>173</v>
      </c>
      <c r="E23" s="40" t="s">
        <v>290</v>
      </c>
      <c r="F23" s="40" t="s">
        <v>108</v>
      </c>
      <c r="G23" s="43">
        <v>0</v>
      </c>
      <c r="H23" s="43">
        <v>800000</v>
      </c>
      <c r="I23" s="43">
        <v>792068.43</v>
      </c>
      <c r="J23" s="43">
        <v>0</v>
      </c>
      <c r="K23" s="43">
        <v>990086</v>
      </c>
      <c r="L23" s="47"/>
    </row>
    <row r="24" spans="1:12" x14ac:dyDescent="0.3">
      <c r="A24" s="18" t="str">
        <f t="shared" si="0"/>
        <v>3111-6122</v>
      </c>
      <c r="B24" s="18" t="str">
        <f>+IF(ISERROR(VLOOKUP(A24,'Výdaje 2026_rozpočet'!A:A,1,FALSE)),"chybí !!","ok")</f>
        <v>chybí !!</v>
      </c>
      <c r="C24" s="41" t="s">
        <v>227</v>
      </c>
      <c r="D24" s="41" t="s">
        <v>173</v>
      </c>
      <c r="E24" s="40" t="s">
        <v>362</v>
      </c>
      <c r="F24" s="40" t="s">
        <v>108</v>
      </c>
      <c r="G24" s="43">
        <v>0</v>
      </c>
      <c r="H24" s="43">
        <v>300000</v>
      </c>
      <c r="I24" s="43">
        <v>278711</v>
      </c>
      <c r="J24" s="43">
        <v>0</v>
      </c>
      <c r="K24" s="43">
        <v>929037</v>
      </c>
      <c r="L24" s="47"/>
    </row>
    <row r="25" spans="1:12" x14ac:dyDescent="0.3">
      <c r="A25" s="18" t="str">
        <f t="shared" si="0"/>
        <v>3113-5194</v>
      </c>
      <c r="B25" s="18" t="str">
        <f>+IF(ISERROR(VLOOKUP(A25,'Výdaje 2026_rozpočet'!A:A,1,FALSE)),"chybí !!","ok")</f>
        <v>chybí !!</v>
      </c>
      <c r="C25" s="41" t="s">
        <v>237</v>
      </c>
      <c r="D25" s="41" t="s">
        <v>300</v>
      </c>
      <c r="E25" s="40" t="s">
        <v>236</v>
      </c>
      <c r="F25" s="40" t="s">
        <v>15</v>
      </c>
      <c r="G25" s="43">
        <v>5000</v>
      </c>
      <c r="H25" s="43">
        <v>5000</v>
      </c>
      <c r="I25" s="43">
        <v>0</v>
      </c>
      <c r="J25" s="43">
        <v>0</v>
      </c>
      <c r="K25" s="43">
        <v>0</v>
      </c>
      <c r="L25" s="47"/>
    </row>
    <row r="26" spans="1:12" x14ac:dyDescent="0.3">
      <c r="A26" s="18" t="str">
        <f t="shared" si="0"/>
        <v>3113-5321</v>
      </c>
      <c r="B26" s="18" t="str">
        <f>+IF(ISERROR(VLOOKUP(A26,'Výdaje 2026_rozpočet'!A:A,1,FALSE)),"chybí !!","ok")</f>
        <v>chybí !!</v>
      </c>
      <c r="C26" s="41" t="s">
        <v>230</v>
      </c>
      <c r="D26" s="41" t="s">
        <v>300</v>
      </c>
      <c r="E26" s="40" t="s">
        <v>229</v>
      </c>
      <c r="F26" s="40" t="s">
        <v>15</v>
      </c>
      <c r="G26" s="43">
        <v>500000</v>
      </c>
      <c r="H26" s="43">
        <v>0</v>
      </c>
      <c r="I26" s="43">
        <v>0</v>
      </c>
      <c r="J26" s="43">
        <v>0</v>
      </c>
      <c r="K26" s="43">
        <v>0</v>
      </c>
      <c r="L26" s="47"/>
    </row>
    <row r="27" spans="1:12" x14ac:dyDescent="0.3">
      <c r="A27" s="18" t="str">
        <f t="shared" si="0"/>
        <v>3113-6341</v>
      </c>
      <c r="B27" s="18" t="str">
        <f>+IF(ISERROR(VLOOKUP(A27,'Výdaje 2026_rozpočet'!A:A,1,FALSE)),"chybí !!","ok")</f>
        <v>chybí !!</v>
      </c>
      <c r="C27" s="41" t="s">
        <v>324</v>
      </c>
      <c r="D27" s="41" t="s">
        <v>300</v>
      </c>
      <c r="E27" s="40" t="s">
        <v>325</v>
      </c>
      <c r="F27" s="40" t="s">
        <v>15</v>
      </c>
      <c r="G27" s="43">
        <v>0</v>
      </c>
      <c r="H27" s="43">
        <v>500000</v>
      </c>
      <c r="I27" s="43">
        <v>523294</v>
      </c>
      <c r="J27" s="43">
        <v>0</v>
      </c>
      <c r="K27" s="43">
        <v>1046588</v>
      </c>
      <c r="L27" s="47"/>
    </row>
    <row r="28" spans="1:12" x14ac:dyDescent="0.3">
      <c r="A28" s="18" t="str">
        <f t="shared" si="0"/>
        <v>3314-5021</v>
      </c>
      <c r="B28" s="18" t="str">
        <f>+IF(ISERROR(VLOOKUP(A28,'Výdaje 2026_rozpočet'!A:A,1,FALSE)),"chybí !!","ok")</f>
        <v>chybí !!</v>
      </c>
      <c r="C28" s="41" t="s">
        <v>267</v>
      </c>
      <c r="D28" s="41" t="s">
        <v>299</v>
      </c>
      <c r="E28" s="40" t="s">
        <v>27</v>
      </c>
      <c r="F28" s="40" t="s">
        <v>17</v>
      </c>
      <c r="G28" s="43">
        <v>12000</v>
      </c>
      <c r="H28" s="43">
        <v>20000</v>
      </c>
      <c r="I28" s="43">
        <v>19000</v>
      </c>
      <c r="J28" s="43">
        <v>1583333</v>
      </c>
      <c r="K28" s="43">
        <v>95</v>
      </c>
      <c r="L28" s="47"/>
    </row>
    <row r="29" spans="1:12" x14ac:dyDescent="0.3">
      <c r="A29" s="18" t="str">
        <f t="shared" si="0"/>
        <v>3314-5136</v>
      </c>
      <c r="B29" s="18" t="str">
        <f>+IF(ISERROR(VLOOKUP(A29,'Výdaje 2026_rozpočet'!A:A,1,FALSE)),"chybí !!","ok")</f>
        <v>chybí !!</v>
      </c>
      <c r="C29" s="41" t="s">
        <v>258</v>
      </c>
      <c r="D29" s="41" t="s">
        <v>299</v>
      </c>
      <c r="E29" s="40" t="s">
        <v>257</v>
      </c>
      <c r="F29" s="40" t="s">
        <v>17</v>
      </c>
      <c r="G29" s="43">
        <v>15000</v>
      </c>
      <c r="H29" s="43">
        <v>15000</v>
      </c>
      <c r="I29" s="43">
        <v>12082</v>
      </c>
      <c r="J29" s="43">
        <v>805467</v>
      </c>
      <c r="K29" s="43">
        <v>805467</v>
      </c>
      <c r="L29" s="47"/>
    </row>
    <row r="30" spans="1:12" x14ac:dyDescent="0.3">
      <c r="A30" s="18" t="str">
        <f t="shared" si="0"/>
        <v>3319-5021</v>
      </c>
      <c r="B30" s="18" t="str">
        <f>+IF(ISERROR(VLOOKUP(A30,'Výdaje 2026_rozpočet'!A:A,1,FALSE)),"chybí !!","ok")</f>
        <v>chybí !!</v>
      </c>
      <c r="C30" s="41" t="s">
        <v>267</v>
      </c>
      <c r="D30" s="41" t="s">
        <v>298</v>
      </c>
      <c r="E30" s="40" t="s">
        <v>27</v>
      </c>
      <c r="F30" s="40" t="s">
        <v>19</v>
      </c>
      <c r="G30" s="43">
        <v>15000</v>
      </c>
      <c r="H30" s="43">
        <v>15000</v>
      </c>
      <c r="I30" s="43">
        <v>0</v>
      </c>
      <c r="J30" s="43">
        <v>0</v>
      </c>
      <c r="K30" s="43">
        <v>0</v>
      </c>
      <c r="L30" s="47"/>
    </row>
    <row r="31" spans="1:12" x14ac:dyDescent="0.3">
      <c r="A31" s="18" t="str">
        <f t="shared" si="0"/>
        <v>3326-5171</v>
      </c>
      <c r="B31" s="18" t="str">
        <f>+IF(ISERROR(VLOOKUP(A31,'Výdaje 2026_rozpočet'!A:A,1,FALSE)),"chybí !!","ok")</f>
        <v>chybí !!</v>
      </c>
      <c r="C31" s="41" t="s">
        <v>241</v>
      </c>
      <c r="D31" s="41" t="s">
        <v>297</v>
      </c>
      <c r="E31" s="40" t="s">
        <v>240</v>
      </c>
      <c r="F31" s="40" t="s">
        <v>363</v>
      </c>
      <c r="G31" s="43">
        <v>10000</v>
      </c>
      <c r="H31" s="43">
        <v>10000</v>
      </c>
      <c r="I31" s="43">
        <v>0</v>
      </c>
      <c r="J31" s="43">
        <v>0</v>
      </c>
      <c r="K31" s="43">
        <v>0</v>
      </c>
      <c r="L31" s="47"/>
    </row>
    <row r="32" spans="1:12" x14ac:dyDescent="0.3">
      <c r="A32" s="18" t="str">
        <f t="shared" si="0"/>
        <v>3341-5169</v>
      </c>
      <c r="B32" s="18" t="str">
        <f>+IF(ISERROR(VLOOKUP(A32,'Výdaje 2026_rozpočet'!A:A,1,FALSE)),"chybí !!","ok")</f>
        <v>chybí !!</v>
      </c>
      <c r="C32" s="41" t="s">
        <v>242</v>
      </c>
      <c r="D32" s="41" t="s">
        <v>296</v>
      </c>
      <c r="E32" s="40" t="s">
        <v>13</v>
      </c>
      <c r="F32" s="40" t="s">
        <v>295</v>
      </c>
      <c r="G32" s="43">
        <v>3000</v>
      </c>
      <c r="H32" s="43">
        <v>3000</v>
      </c>
      <c r="I32" s="43">
        <v>1080</v>
      </c>
      <c r="J32" s="43">
        <v>36</v>
      </c>
      <c r="K32" s="43">
        <v>36</v>
      </c>
      <c r="L32" s="47"/>
    </row>
    <row r="33" spans="1:12" x14ac:dyDescent="0.3">
      <c r="A33" s="18" t="str">
        <f t="shared" si="0"/>
        <v>3341-5171</v>
      </c>
      <c r="B33" s="18" t="str">
        <f>+IF(ISERROR(VLOOKUP(A33,'Výdaje 2026_rozpočet'!A:A,1,FALSE)),"chybí !!","ok")</f>
        <v>chybí !!</v>
      </c>
      <c r="C33" s="41" t="s">
        <v>241</v>
      </c>
      <c r="D33" s="41" t="s">
        <v>296</v>
      </c>
      <c r="E33" s="40" t="s">
        <v>240</v>
      </c>
      <c r="F33" s="40" t="s">
        <v>295</v>
      </c>
      <c r="G33" s="43">
        <v>10000</v>
      </c>
      <c r="H33" s="43">
        <v>10000</v>
      </c>
      <c r="I33" s="43">
        <v>0</v>
      </c>
      <c r="J33" s="43">
        <v>0</v>
      </c>
      <c r="K33" s="43">
        <v>0</v>
      </c>
      <c r="L33" s="47"/>
    </row>
    <row r="34" spans="1:12" x14ac:dyDescent="0.3">
      <c r="A34" s="18" t="str">
        <f t="shared" si="0"/>
        <v>3341-6122</v>
      </c>
      <c r="B34" s="18" t="str">
        <f>+IF(ISERROR(VLOOKUP(A34,'Výdaje 2026_rozpočet'!A:A,1,FALSE)),"chybí !!","ok")</f>
        <v>chybí !!</v>
      </c>
      <c r="C34" s="41" t="s">
        <v>227</v>
      </c>
      <c r="D34" s="41" t="s">
        <v>296</v>
      </c>
      <c r="E34" s="40" t="s">
        <v>362</v>
      </c>
      <c r="F34" s="40" t="s">
        <v>295</v>
      </c>
      <c r="G34" s="43">
        <v>100000</v>
      </c>
      <c r="H34" s="43">
        <v>100000</v>
      </c>
      <c r="I34" s="43">
        <v>0</v>
      </c>
      <c r="J34" s="43">
        <v>0</v>
      </c>
      <c r="K34" s="43">
        <v>0</v>
      </c>
      <c r="L34" s="47"/>
    </row>
    <row r="35" spans="1:12" x14ac:dyDescent="0.3">
      <c r="A35" s="18" t="str">
        <f t="shared" si="0"/>
        <v>3399-5139</v>
      </c>
      <c r="B35" s="18" t="str">
        <f>+IF(ISERROR(VLOOKUP(A35,'Výdaje 2026_rozpočet'!A:A,1,FALSE)),"chybí !!","ok")</f>
        <v>chybí !!</v>
      </c>
      <c r="C35" s="41" t="s">
        <v>252</v>
      </c>
      <c r="D35" s="41" t="s">
        <v>181</v>
      </c>
      <c r="E35" s="40" t="s">
        <v>150</v>
      </c>
      <c r="F35" s="40" t="s">
        <v>361</v>
      </c>
      <c r="G35" s="43">
        <v>35000</v>
      </c>
      <c r="H35" s="43">
        <v>35000</v>
      </c>
      <c r="I35" s="43">
        <v>10977</v>
      </c>
      <c r="J35" s="43">
        <v>313629</v>
      </c>
      <c r="K35" s="43">
        <v>313629</v>
      </c>
      <c r="L35" s="47"/>
    </row>
    <row r="36" spans="1:12" x14ac:dyDescent="0.3">
      <c r="A36" s="18" t="str">
        <f t="shared" si="0"/>
        <v>3399-5169</v>
      </c>
      <c r="B36" s="18" t="str">
        <f>+IF(ISERROR(VLOOKUP(A36,'Výdaje 2026_rozpočet'!A:A,1,FALSE)),"chybí !!","ok")</f>
        <v>chybí !!</v>
      </c>
      <c r="C36" s="41" t="s">
        <v>242</v>
      </c>
      <c r="D36" s="41" t="s">
        <v>181</v>
      </c>
      <c r="E36" s="40" t="s">
        <v>13</v>
      </c>
      <c r="F36" s="40" t="s">
        <v>361</v>
      </c>
      <c r="G36" s="43">
        <v>350000</v>
      </c>
      <c r="H36" s="43">
        <v>350000</v>
      </c>
      <c r="I36" s="43">
        <v>247170.14</v>
      </c>
      <c r="J36" s="43">
        <v>70.62</v>
      </c>
      <c r="K36" s="43">
        <v>70.62</v>
      </c>
      <c r="L36" s="47"/>
    </row>
    <row r="37" spans="1:12" x14ac:dyDescent="0.3">
      <c r="A37" s="18" t="str">
        <f t="shared" si="0"/>
        <v>3399-5194</v>
      </c>
      <c r="B37" s="18" t="str">
        <f>+IF(ISERROR(VLOOKUP(A37,'Výdaje 2026_rozpočet'!A:A,1,FALSE)),"chybí !!","ok")</f>
        <v>chybí !!</v>
      </c>
      <c r="C37" s="41" t="s">
        <v>237</v>
      </c>
      <c r="D37" s="41" t="s">
        <v>181</v>
      </c>
      <c r="E37" s="40" t="s">
        <v>236</v>
      </c>
      <c r="F37" s="40" t="s">
        <v>361</v>
      </c>
      <c r="G37" s="43">
        <v>35000</v>
      </c>
      <c r="H37" s="43">
        <v>35000</v>
      </c>
      <c r="I37" s="43">
        <v>18546</v>
      </c>
      <c r="J37" s="43">
        <v>529886</v>
      </c>
      <c r="K37" s="43">
        <v>529886</v>
      </c>
      <c r="L37" s="47"/>
    </row>
    <row r="38" spans="1:12" s="40" customFormat="1" x14ac:dyDescent="0.3">
      <c r="A38" s="18" t="str">
        <f t="shared" si="0"/>
        <v>3399-5492</v>
      </c>
      <c r="B38" s="18" t="str">
        <f>+IF(ISERROR(VLOOKUP(A38,'Výdaje 2026_rozpočet'!A:A,1,FALSE)),"chybí !!","ok")</f>
        <v>chybí !!</v>
      </c>
      <c r="C38" s="41" t="s">
        <v>280</v>
      </c>
      <c r="D38" s="41" t="s">
        <v>181</v>
      </c>
      <c r="E38" s="40" t="s">
        <v>278</v>
      </c>
      <c r="F38" s="40" t="s">
        <v>361</v>
      </c>
      <c r="G38" s="43">
        <v>5000</v>
      </c>
      <c r="H38" s="43">
        <v>5000</v>
      </c>
      <c r="I38" s="43">
        <v>0</v>
      </c>
      <c r="J38" s="43">
        <v>0</v>
      </c>
      <c r="K38" s="43">
        <v>0</v>
      </c>
      <c r="L38" s="47"/>
    </row>
    <row r="39" spans="1:12" s="40" customFormat="1" x14ac:dyDescent="0.3">
      <c r="A39" s="18" t="str">
        <f t="shared" si="0"/>
        <v>3419-5229</v>
      </c>
      <c r="B39" s="18" t="str">
        <f>+IF(ISERROR(VLOOKUP(A39,'Výdaje 2026_rozpočet'!A:A,1,FALSE)),"chybí !!","ok")</f>
        <v>chybí !!</v>
      </c>
      <c r="C39" s="41" t="s">
        <v>232</v>
      </c>
      <c r="D39" s="41" t="s">
        <v>294</v>
      </c>
      <c r="E39" s="40" t="s">
        <v>231</v>
      </c>
      <c r="F39" s="40" t="s">
        <v>293</v>
      </c>
      <c r="G39" s="43">
        <v>0</v>
      </c>
      <c r="H39" s="43">
        <v>300000</v>
      </c>
      <c r="I39" s="43">
        <v>300000</v>
      </c>
      <c r="J39" s="43">
        <v>0</v>
      </c>
      <c r="K39" s="43">
        <v>100</v>
      </c>
      <c r="L39" s="47"/>
    </row>
    <row r="40" spans="1:12" s="40" customFormat="1" x14ac:dyDescent="0.3">
      <c r="A40" s="18" t="str">
        <f t="shared" si="0"/>
        <v>3421-5139</v>
      </c>
      <c r="B40" s="18" t="str">
        <f>+IF(ISERROR(VLOOKUP(A40,'Výdaje 2026_rozpočet'!A:A,1,FALSE)),"chybí !!","ok")</f>
        <v>chybí !!</v>
      </c>
      <c r="C40" s="41" t="s">
        <v>252</v>
      </c>
      <c r="D40" s="41" t="s">
        <v>341</v>
      </c>
      <c r="E40" s="40" t="s">
        <v>150</v>
      </c>
      <c r="F40" s="40" t="s">
        <v>342</v>
      </c>
      <c r="G40" s="43">
        <v>250000</v>
      </c>
      <c r="H40" s="43">
        <v>0</v>
      </c>
      <c r="I40" s="43">
        <v>0</v>
      </c>
      <c r="J40" s="43">
        <v>0</v>
      </c>
      <c r="K40" s="43">
        <v>0</v>
      </c>
      <c r="L40" s="47"/>
    </row>
    <row r="41" spans="1:12" s="40" customFormat="1" x14ac:dyDescent="0.3">
      <c r="A41" s="18" t="str">
        <f t="shared" si="0"/>
        <v>3631-5154</v>
      </c>
      <c r="B41" s="18" t="str">
        <f>+IF(ISERROR(VLOOKUP(A41,'Výdaje 2026_rozpočet'!A:A,1,FALSE)),"chybí !!","ok")</f>
        <v>chybí !!</v>
      </c>
      <c r="C41" s="41" t="s">
        <v>248</v>
      </c>
      <c r="D41" s="41" t="s">
        <v>291</v>
      </c>
      <c r="E41" s="40" t="s">
        <v>28</v>
      </c>
      <c r="F41" s="40" t="s">
        <v>289</v>
      </c>
      <c r="G41" s="43">
        <v>350000</v>
      </c>
      <c r="H41" s="43">
        <v>350000</v>
      </c>
      <c r="I41" s="43">
        <v>335482.83</v>
      </c>
      <c r="J41" s="43">
        <v>958522</v>
      </c>
      <c r="K41" s="43">
        <v>958522</v>
      </c>
      <c r="L41" s="47"/>
    </row>
    <row r="42" spans="1:12" s="40" customFormat="1" x14ac:dyDescent="0.3">
      <c r="A42" s="18" t="str">
        <f t="shared" si="0"/>
        <v>3631-5171</v>
      </c>
      <c r="B42" s="18" t="str">
        <f>+IF(ISERROR(VLOOKUP(A42,'Výdaje 2026_rozpočet'!A:A,1,FALSE)),"chybí !!","ok")</f>
        <v>chybí !!</v>
      </c>
      <c r="C42" s="41" t="s">
        <v>241</v>
      </c>
      <c r="D42" s="41" t="s">
        <v>291</v>
      </c>
      <c r="E42" s="40" t="s">
        <v>240</v>
      </c>
      <c r="F42" s="40" t="s">
        <v>289</v>
      </c>
      <c r="G42" s="43">
        <v>150000</v>
      </c>
      <c r="H42" s="43">
        <v>150000</v>
      </c>
      <c r="I42" s="43">
        <v>98626</v>
      </c>
      <c r="J42" s="43">
        <v>657507</v>
      </c>
      <c r="K42" s="43">
        <v>657507</v>
      </c>
      <c r="L42" s="47"/>
    </row>
    <row r="43" spans="1:12" s="40" customFormat="1" x14ac:dyDescent="0.3">
      <c r="A43" s="18" t="str">
        <f t="shared" si="0"/>
        <v>3631-6121</v>
      </c>
      <c r="B43" s="18" t="str">
        <f>+IF(ISERROR(VLOOKUP(A43,'Výdaje 2026_rozpočet'!A:A,1,FALSE)),"chybí !!","ok")</f>
        <v>chybí !!</v>
      </c>
      <c r="C43" s="41" t="s">
        <v>292</v>
      </c>
      <c r="D43" s="41" t="s">
        <v>291</v>
      </c>
      <c r="E43" s="40" t="s">
        <v>290</v>
      </c>
      <c r="F43" s="40" t="s">
        <v>289</v>
      </c>
      <c r="G43" s="43">
        <v>500000</v>
      </c>
      <c r="H43" s="43">
        <v>500000</v>
      </c>
      <c r="I43" s="43">
        <v>0</v>
      </c>
      <c r="J43" s="43">
        <v>0</v>
      </c>
      <c r="K43" s="43">
        <v>0</v>
      </c>
      <c r="L43" s="47"/>
    </row>
    <row r="44" spans="1:12" x14ac:dyDescent="0.3">
      <c r="A44" s="18" t="str">
        <f t="shared" si="0"/>
        <v>3639-6121</v>
      </c>
      <c r="B44" s="18" t="str">
        <f>+IF(ISERROR(VLOOKUP(A44,'Výdaje 2026_rozpočet'!A:A,1,FALSE)),"chybí !!","ok")</f>
        <v>chybí !!</v>
      </c>
      <c r="C44" s="41" t="s">
        <v>292</v>
      </c>
      <c r="D44" s="41" t="s">
        <v>171</v>
      </c>
      <c r="E44" s="40" t="s">
        <v>290</v>
      </c>
      <c r="F44" s="40" t="s">
        <v>139</v>
      </c>
      <c r="G44" s="43">
        <v>0</v>
      </c>
      <c r="H44" s="43">
        <v>550000</v>
      </c>
      <c r="I44" s="43">
        <v>534138</v>
      </c>
      <c r="J44" s="43">
        <v>0</v>
      </c>
      <c r="K44" s="43">
        <v>97116</v>
      </c>
      <c r="L44" s="47"/>
    </row>
    <row r="45" spans="1:12" x14ac:dyDescent="0.3">
      <c r="A45" s="18" t="str">
        <f t="shared" si="0"/>
        <v>3639-6130</v>
      </c>
      <c r="B45" s="18" t="str">
        <f>+IF(ISERROR(VLOOKUP(A45,'Výdaje 2026_rozpočet'!A:A,1,FALSE)),"chybí !!","ok")</f>
        <v>chybí !!</v>
      </c>
      <c r="C45" s="41" t="s">
        <v>354</v>
      </c>
      <c r="D45" s="41" t="s">
        <v>171</v>
      </c>
      <c r="E45" s="40" t="s">
        <v>140</v>
      </c>
      <c r="F45" s="40" t="s">
        <v>139</v>
      </c>
      <c r="G45" s="43">
        <v>0</v>
      </c>
      <c r="H45" s="43">
        <v>50000</v>
      </c>
      <c r="I45" s="43">
        <v>49200</v>
      </c>
      <c r="J45" s="43">
        <v>0</v>
      </c>
      <c r="K45" s="43">
        <v>98.4</v>
      </c>
      <c r="L45" s="47"/>
    </row>
    <row r="46" spans="1:12" x14ac:dyDescent="0.3">
      <c r="A46" s="18" t="str">
        <f t="shared" si="0"/>
        <v>3721-5169</v>
      </c>
      <c r="B46" s="18" t="str">
        <f>+IF(ISERROR(VLOOKUP(A46,'Výdaje 2026_rozpočet'!A:A,1,FALSE)),"chybí !!","ok")</f>
        <v>chybí !!</v>
      </c>
      <c r="C46" s="41" t="s">
        <v>242</v>
      </c>
      <c r="D46" s="41" t="s">
        <v>288</v>
      </c>
      <c r="E46" s="40" t="s">
        <v>13</v>
      </c>
      <c r="F46" s="40" t="s">
        <v>287</v>
      </c>
      <c r="G46" s="43">
        <v>60000</v>
      </c>
      <c r="H46" s="43">
        <v>60000</v>
      </c>
      <c r="I46" s="43">
        <v>20260.240000000002</v>
      </c>
      <c r="J46" s="43">
        <v>337671</v>
      </c>
      <c r="K46" s="43">
        <v>337671</v>
      </c>
      <c r="L46" s="47"/>
    </row>
    <row r="47" spans="1:12" x14ac:dyDescent="0.3">
      <c r="A47" s="18" t="str">
        <f t="shared" si="0"/>
        <v>3722-5169</v>
      </c>
      <c r="B47" s="18" t="str">
        <f>+IF(ISERROR(VLOOKUP(A47,'Výdaje 2026_rozpočet'!A:A,1,FALSE)),"chybí !!","ok")</f>
        <v>chybí !!</v>
      </c>
      <c r="C47" s="41" t="s">
        <v>242</v>
      </c>
      <c r="D47" s="41" t="s">
        <v>286</v>
      </c>
      <c r="E47" s="40" t="s">
        <v>13</v>
      </c>
      <c r="F47" s="40" t="s">
        <v>285</v>
      </c>
      <c r="G47" s="43">
        <v>2000000</v>
      </c>
      <c r="H47" s="43">
        <v>2000000</v>
      </c>
      <c r="I47" s="43">
        <v>1411870.2</v>
      </c>
      <c r="J47" s="43">
        <v>705935</v>
      </c>
      <c r="K47" s="43">
        <v>705935</v>
      </c>
      <c r="L47" s="47"/>
    </row>
    <row r="48" spans="1:12" x14ac:dyDescent="0.3">
      <c r="A48" s="18" t="str">
        <f t="shared" si="0"/>
        <v>3723-5169</v>
      </c>
      <c r="B48" s="18" t="str">
        <f>+IF(ISERROR(VLOOKUP(A48,'Výdaje 2026_rozpočet'!A:A,1,FALSE)),"chybí !!","ok")</f>
        <v>chybí !!</v>
      </c>
      <c r="C48" s="41" t="s">
        <v>242</v>
      </c>
      <c r="D48" s="41" t="s">
        <v>284</v>
      </c>
      <c r="E48" s="40" t="s">
        <v>13</v>
      </c>
      <c r="F48" s="40" t="s">
        <v>283</v>
      </c>
      <c r="G48" s="43">
        <v>700000</v>
      </c>
      <c r="H48" s="43">
        <v>700000</v>
      </c>
      <c r="I48" s="43">
        <v>459801.26</v>
      </c>
      <c r="J48" s="43">
        <v>656859</v>
      </c>
      <c r="K48" s="43">
        <v>656859</v>
      </c>
      <c r="L48" s="47"/>
    </row>
    <row r="49" spans="1:12" x14ac:dyDescent="0.3">
      <c r="A49" s="18" t="str">
        <f t="shared" si="0"/>
        <v>3725-5169</v>
      </c>
      <c r="B49" s="18" t="str">
        <f>+IF(ISERROR(VLOOKUP(A49,'Výdaje 2026_rozpočet'!A:A,1,FALSE)),"chybí !!","ok")</f>
        <v>chybí !!</v>
      </c>
      <c r="C49" s="41" t="s">
        <v>242</v>
      </c>
      <c r="D49" s="41" t="s">
        <v>169</v>
      </c>
      <c r="E49" s="40" t="s">
        <v>13</v>
      </c>
      <c r="F49" s="40" t="s">
        <v>167</v>
      </c>
      <c r="G49" s="43">
        <v>1100000</v>
      </c>
      <c r="H49" s="43">
        <v>1100000</v>
      </c>
      <c r="I49" s="43">
        <v>643737.47</v>
      </c>
      <c r="J49" s="43">
        <v>585216</v>
      </c>
      <c r="K49" s="43">
        <v>585216</v>
      </c>
      <c r="L49" s="47"/>
    </row>
    <row r="50" spans="1:12" x14ac:dyDescent="0.3">
      <c r="A50" s="18" t="str">
        <f t="shared" si="0"/>
        <v>3745-5021</v>
      </c>
      <c r="B50" s="18" t="str">
        <f>+IF(ISERROR(VLOOKUP(A50,'Výdaje 2026_rozpočet'!A:A,1,FALSE)),"chybí !!","ok")</f>
        <v>chybí !!</v>
      </c>
      <c r="C50" s="41" t="s">
        <v>267</v>
      </c>
      <c r="D50" s="41" t="s">
        <v>281</v>
      </c>
      <c r="E50" s="40" t="s">
        <v>27</v>
      </c>
      <c r="F50" s="40" t="s">
        <v>119</v>
      </c>
      <c r="G50" s="43">
        <v>100000</v>
      </c>
      <c r="H50" s="43">
        <v>100000</v>
      </c>
      <c r="I50" s="43">
        <v>41500</v>
      </c>
      <c r="J50" s="43">
        <v>41.5</v>
      </c>
      <c r="K50" s="43">
        <v>41.5</v>
      </c>
      <c r="L50" s="47"/>
    </row>
    <row r="51" spans="1:12" x14ac:dyDescent="0.3">
      <c r="A51" s="18" t="str">
        <f t="shared" si="0"/>
        <v>3745-5137</v>
      </c>
      <c r="B51" s="18" t="str">
        <f>+IF(ISERROR(VLOOKUP(A51,'Výdaje 2026_rozpočet'!A:A,1,FALSE)),"chybí !!","ok")</f>
        <v>chybí !!</v>
      </c>
      <c r="C51" s="41" t="s">
        <v>256</v>
      </c>
      <c r="D51" s="41" t="s">
        <v>281</v>
      </c>
      <c r="E51" s="40" t="s">
        <v>255</v>
      </c>
      <c r="F51" s="40" t="s">
        <v>119</v>
      </c>
      <c r="G51" s="43">
        <v>10000</v>
      </c>
      <c r="H51" s="43">
        <v>60000</v>
      </c>
      <c r="I51" s="43">
        <v>56592</v>
      </c>
      <c r="J51" s="43">
        <v>565.91999999999996</v>
      </c>
      <c r="K51" s="43">
        <v>94.32</v>
      </c>
      <c r="L51" s="47"/>
    </row>
    <row r="52" spans="1:12" x14ac:dyDescent="0.3">
      <c r="A52" s="18" t="str">
        <f t="shared" si="0"/>
        <v>3745-5156</v>
      </c>
      <c r="B52" s="18" t="str">
        <f>+IF(ISERROR(VLOOKUP(A52,'Výdaje 2026_rozpočet'!A:A,1,FALSE)),"chybí !!","ok")</f>
        <v>chybí !!</v>
      </c>
      <c r="C52" s="41" t="s">
        <v>282</v>
      </c>
      <c r="D52" s="41" t="s">
        <v>281</v>
      </c>
      <c r="E52" s="40" t="s">
        <v>33</v>
      </c>
      <c r="F52" s="40" t="s">
        <v>119</v>
      </c>
      <c r="G52" s="43">
        <v>15000</v>
      </c>
      <c r="H52" s="43">
        <v>15000</v>
      </c>
      <c r="I52" s="43">
        <v>10114</v>
      </c>
      <c r="J52" s="43">
        <v>674267</v>
      </c>
      <c r="K52" s="43">
        <v>674267</v>
      </c>
      <c r="L52" s="47"/>
    </row>
    <row r="53" spans="1:12" x14ac:dyDescent="0.3">
      <c r="A53" s="18" t="str">
        <f t="shared" si="0"/>
        <v>3745-5169</v>
      </c>
      <c r="B53" s="18" t="str">
        <f>+IF(ISERROR(VLOOKUP(A53,'Výdaje 2026_rozpočet'!A:A,1,FALSE)),"chybí !!","ok")</f>
        <v>chybí !!</v>
      </c>
      <c r="C53" s="41" t="s">
        <v>242</v>
      </c>
      <c r="D53" s="41" t="s">
        <v>281</v>
      </c>
      <c r="E53" s="40" t="s">
        <v>13</v>
      </c>
      <c r="F53" s="40" t="s">
        <v>119</v>
      </c>
      <c r="G53" s="43">
        <v>700000</v>
      </c>
      <c r="H53" s="43">
        <v>650000</v>
      </c>
      <c r="I53" s="43">
        <v>323727</v>
      </c>
      <c r="J53" s="43">
        <v>462467</v>
      </c>
      <c r="K53" s="43">
        <v>498042</v>
      </c>
      <c r="L53" s="47"/>
    </row>
    <row r="54" spans="1:12" x14ac:dyDescent="0.3">
      <c r="A54" s="18" t="str">
        <f t="shared" si="0"/>
        <v>3745-5171</v>
      </c>
      <c r="B54" s="18" t="str">
        <f>+IF(ISERROR(VLOOKUP(A54,'Výdaje 2026_rozpočet'!A:A,1,FALSE)),"chybí !!","ok")</f>
        <v>chybí !!</v>
      </c>
      <c r="C54" s="41" t="s">
        <v>241</v>
      </c>
      <c r="D54" s="41" t="s">
        <v>281</v>
      </c>
      <c r="E54" s="40" t="s">
        <v>240</v>
      </c>
      <c r="F54" s="40" t="s">
        <v>119</v>
      </c>
      <c r="G54" s="43">
        <v>300000</v>
      </c>
      <c r="H54" s="43">
        <v>300000</v>
      </c>
      <c r="I54" s="43">
        <v>12100</v>
      </c>
      <c r="J54" s="43">
        <v>40333</v>
      </c>
      <c r="K54" s="43">
        <v>40333</v>
      </c>
      <c r="L54" s="47"/>
    </row>
    <row r="55" spans="1:12" x14ac:dyDescent="0.3">
      <c r="A55" s="18" t="str">
        <f t="shared" si="0"/>
        <v>4359-5169</v>
      </c>
      <c r="B55" s="18" t="str">
        <f>+IF(ISERROR(VLOOKUP(A55,'Výdaje 2026_rozpočet'!A:A,1,FALSE)),"chybí !!","ok")</f>
        <v>chybí !!</v>
      </c>
      <c r="C55" s="41" t="s">
        <v>242</v>
      </c>
      <c r="D55" s="41" t="s">
        <v>279</v>
      </c>
      <c r="E55" s="40" t="s">
        <v>13</v>
      </c>
      <c r="F55" s="40" t="s">
        <v>277</v>
      </c>
      <c r="G55" s="43">
        <v>10000</v>
      </c>
      <c r="H55" s="43">
        <v>10000</v>
      </c>
      <c r="I55" s="43">
        <v>0</v>
      </c>
      <c r="J55" s="43">
        <v>0</v>
      </c>
      <c r="K55" s="43">
        <v>0</v>
      </c>
      <c r="L55" s="47"/>
    </row>
    <row r="56" spans="1:12" x14ac:dyDescent="0.3">
      <c r="A56" s="18" t="str">
        <f t="shared" si="0"/>
        <v>4359-5492</v>
      </c>
      <c r="B56" s="18" t="str">
        <f>+IF(ISERROR(VLOOKUP(A56,'Výdaje 2026_rozpočet'!A:A,1,FALSE)),"chybí !!","ok")</f>
        <v>chybí !!</v>
      </c>
      <c r="C56" s="41" t="s">
        <v>280</v>
      </c>
      <c r="D56" s="41" t="s">
        <v>279</v>
      </c>
      <c r="E56" s="40" t="s">
        <v>278</v>
      </c>
      <c r="F56" s="40" t="s">
        <v>277</v>
      </c>
      <c r="G56" s="43">
        <v>100000</v>
      </c>
      <c r="H56" s="43">
        <v>100000</v>
      </c>
      <c r="I56" s="43">
        <v>0</v>
      </c>
      <c r="J56" s="43">
        <v>0</v>
      </c>
      <c r="K56" s="43">
        <v>0</v>
      </c>
      <c r="L56" s="47"/>
    </row>
    <row r="57" spans="1:12" x14ac:dyDescent="0.3">
      <c r="A57" s="18" t="str">
        <f t="shared" si="0"/>
        <v>5212-5901</v>
      </c>
      <c r="B57" s="18" t="str">
        <f>+IF(ISERROR(VLOOKUP(A57,'Výdaje 2026_rozpočet'!A:A,1,FALSE)),"chybí !!","ok")</f>
        <v>chybí !!</v>
      </c>
      <c r="C57" s="41" t="s">
        <v>276</v>
      </c>
      <c r="D57" s="41" t="s">
        <v>275</v>
      </c>
      <c r="E57" s="40" t="s">
        <v>274</v>
      </c>
      <c r="F57" s="40" t="s">
        <v>273</v>
      </c>
      <c r="G57" s="43">
        <v>20000</v>
      </c>
      <c r="H57" s="43">
        <v>20000</v>
      </c>
      <c r="I57" s="43">
        <v>0</v>
      </c>
      <c r="J57" s="43">
        <v>0</v>
      </c>
      <c r="K57" s="43">
        <v>0</v>
      </c>
      <c r="L57" s="47"/>
    </row>
    <row r="58" spans="1:12" x14ac:dyDescent="0.3">
      <c r="A58" s="18" t="str">
        <f t="shared" si="0"/>
        <v>5512-5171</v>
      </c>
      <c r="B58" s="18" t="str">
        <f>+IF(ISERROR(VLOOKUP(A58,'Výdaje 2026_rozpočet'!A:A,1,FALSE)),"chybí !!","ok")</f>
        <v>chybí !!</v>
      </c>
      <c r="C58" s="53" t="s">
        <v>241</v>
      </c>
      <c r="D58" s="53" t="s">
        <v>369</v>
      </c>
      <c r="E58" s="54" t="s">
        <v>240</v>
      </c>
      <c r="F58" s="54" t="s">
        <v>370</v>
      </c>
      <c r="G58" s="43">
        <v>0</v>
      </c>
      <c r="H58" s="43">
        <v>0</v>
      </c>
      <c r="I58" s="43">
        <v>3872</v>
      </c>
      <c r="J58" s="43">
        <v>0</v>
      </c>
      <c r="K58" s="43">
        <v>0</v>
      </c>
      <c r="L58" s="47"/>
    </row>
    <row r="59" spans="1:12" x14ac:dyDescent="0.3">
      <c r="A59" s="18" t="str">
        <f t="shared" si="0"/>
        <v>6112-5023</v>
      </c>
      <c r="B59" s="18" t="str">
        <f>+IF(ISERROR(VLOOKUP(A59,'Výdaje 2026_rozpočet'!A:A,1,FALSE)),"chybí !!","ok")</f>
        <v>chybí !!</v>
      </c>
      <c r="C59" s="41" t="s">
        <v>272</v>
      </c>
      <c r="D59" s="41" t="s">
        <v>270</v>
      </c>
      <c r="E59" s="40" t="s">
        <v>271</v>
      </c>
      <c r="F59" s="40" t="s">
        <v>35</v>
      </c>
      <c r="G59" s="43">
        <v>1200000</v>
      </c>
      <c r="H59" s="43">
        <v>1200000</v>
      </c>
      <c r="I59" s="43">
        <v>900144</v>
      </c>
      <c r="J59" s="43">
        <v>75012</v>
      </c>
      <c r="K59" s="43">
        <v>75012</v>
      </c>
      <c r="L59" s="47"/>
    </row>
    <row r="60" spans="1:12" x14ac:dyDescent="0.3">
      <c r="A60" s="18" t="str">
        <f t="shared" si="0"/>
        <v>6112-5031</v>
      </c>
      <c r="B60" s="18" t="str">
        <f>+IF(ISERROR(VLOOKUP(A60,'Výdaje 2026_rozpočet'!A:A,1,FALSE)),"chybí !!","ok")</f>
        <v>chybí !!</v>
      </c>
      <c r="C60" s="48" t="s">
        <v>266</v>
      </c>
      <c r="D60" s="48" t="s">
        <v>270</v>
      </c>
      <c r="E60" s="46" t="s">
        <v>265</v>
      </c>
      <c r="F60" s="46" t="s">
        <v>35</v>
      </c>
      <c r="G60" s="43">
        <v>210000</v>
      </c>
      <c r="H60" s="43">
        <v>210000</v>
      </c>
      <c r="I60" s="43">
        <v>149018</v>
      </c>
      <c r="J60" s="43">
        <v>70961</v>
      </c>
      <c r="K60" s="43">
        <v>70961</v>
      </c>
      <c r="L60" s="47"/>
    </row>
    <row r="61" spans="1:12" x14ac:dyDescent="0.3">
      <c r="A61" s="18" t="str">
        <f t="shared" si="0"/>
        <v>6112-5032</v>
      </c>
      <c r="B61" s="18" t="str">
        <f>+IF(ISERROR(VLOOKUP(A61,'Výdaje 2026_rozpočet'!A:A,1,FALSE)),"chybí !!","ok")</f>
        <v>chybí !!</v>
      </c>
      <c r="C61" s="41" t="s">
        <v>264</v>
      </c>
      <c r="D61" s="41" t="s">
        <v>270</v>
      </c>
      <c r="E61" s="40" t="s">
        <v>263</v>
      </c>
      <c r="F61" s="40" t="s">
        <v>35</v>
      </c>
      <c r="G61" s="43">
        <v>105000</v>
      </c>
      <c r="H61" s="43">
        <v>105000</v>
      </c>
      <c r="I61" s="43">
        <v>78782</v>
      </c>
      <c r="J61" s="43">
        <v>750305</v>
      </c>
      <c r="K61" s="43">
        <v>750305</v>
      </c>
      <c r="L61" s="47"/>
    </row>
    <row r="62" spans="1:12" x14ac:dyDescent="0.3">
      <c r="A62" s="18" t="str">
        <f t="shared" si="0"/>
        <v>6112-5173</v>
      </c>
      <c r="B62" s="18" t="str">
        <f>+IF(ISERROR(VLOOKUP(A62,'Výdaje 2026_rozpočet'!A:A,1,FALSE)),"chybí !!","ok")</f>
        <v>chybí !!</v>
      </c>
      <c r="C62" s="41" t="s">
        <v>239</v>
      </c>
      <c r="D62" s="41" t="s">
        <v>270</v>
      </c>
      <c r="E62" s="40" t="s">
        <v>53</v>
      </c>
      <c r="F62" s="40" t="s">
        <v>35</v>
      </c>
      <c r="G62" s="43">
        <v>3000</v>
      </c>
      <c r="H62" s="43">
        <v>3000</v>
      </c>
      <c r="I62" s="43">
        <v>0</v>
      </c>
      <c r="J62" s="43">
        <v>0</v>
      </c>
      <c r="K62" s="43">
        <v>0</v>
      </c>
      <c r="L62" s="47"/>
    </row>
    <row r="63" spans="1:12" x14ac:dyDescent="0.3">
      <c r="A63" s="18" t="str">
        <f t="shared" si="0"/>
        <v>6115-5175</v>
      </c>
      <c r="B63" s="18" t="str">
        <f>+IF(ISERROR(VLOOKUP(A63,'Výdaje 2026_rozpočet'!A:A,1,FALSE)),"chybí !!","ok")</f>
        <v>chybí !!</v>
      </c>
      <c r="C63" s="41" t="s">
        <v>238</v>
      </c>
      <c r="D63" s="41" t="s">
        <v>371</v>
      </c>
      <c r="E63" s="40" t="s">
        <v>151</v>
      </c>
      <c r="F63" s="40" t="s">
        <v>372</v>
      </c>
      <c r="G63" s="43">
        <v>0</v>
      </c>
      <c r="H63" s="43">
        <v>0</v>
      </c>
      <c r="I63" s="43">
        <v>1680</v>
      </c>
      <c r="J63" s="43">
        <v>0</v>
      </c>
      <c r="K63" s="43">
        <v>0</v>
      </c>
      <c r="L63" s="47"/>
    </row>
    <row r="64" spans="1:12" x14ac:dyDescent="0.3">
      <c r="A64" s="18" t="str">
        <f t="shared" si="0"/>
        <v>6117-5021</v>
      </c>
      <c r="B64" s="18" t="str">
        <f>+IF(ISERROR(VLOOKUP(A64,'Výdaje 2026_rozpočet'!A:A,1,FALSE)),"chybí !!","ok")</f>
        <v>chybí !!</v>
      </c>
      <c r="C64" s="41" t="s">
        <v>267</v>
      </c>
      <c r="D64" s="41" t="s">
        <v>355</v>
      </c>
      <c r="E64" s="40" t="s">
        <v>27</v>
      </c>
      <c r="F64" s="40" t="s">
        <v>356</v>
      </c>
      <c r="G64" s="43">
        <v>0</v>
      </c>
      <c r="H64" s="43">
        <v>20639</v>
      </c>
      <c r="I64" s="43">
        <v>20639</v>
      </c>
      <c r="J64" s="43">
        <v>0</v>
      </c>
      <c r="K64" s="43">
        <v>100</v>
      </c>
      <c r="L64" s="47"/>
    </row>
    <row r="65" spans="1:12" x14ac:dyDescent="0.3">
      <c r="A65" s="18" t="str">
        <f t="shared" si="0"/>
        <v>6117-5139</v>
      </c>
      <c r="B65" s="18" t="str">
        <f>+IF(ISERROR(VLOOKUP(A65,'Výdaje 2026_rozpočet'!A:A,1,FALSE)),"chybí !!","ok")</f>
        <v>chybí !!</v>
      </c>
      <c r="C65" s="41" t="s">
        <v>252</v>
      </c>
      <c r="D65" s="41" t="s">
        <v>355</v>
      </c>
      <c r="E65" s="40" t="s">
        <v>150</v>
      </c>
      <c r="F65" s="40" t="s">
        <v>356</v>
      </c>
      <c r="G65" s="43">
        <v>0</v>
      </c>
      <c r="H65" s="43">
        <v>1588</v>
      </c>
      <c r="I65" s="43">
        <v>1588</v>
      </c>
      <c r="J65" s="43">
        <v>0</v>
      </c>
      <c r="K65" s="43">
        <v>100</v>
      </c>
      <c r="L65" s="47"/>
    </row>
    <row r="66" spans="1:12" x14ac:dyDescent="0.3">
      <c r="A66" s="18" t="str">
        <f t="shared" si="0"/>
        <v>6117-5169</v>
      </c>
      <c r="B66" s="18" t="str">
        <f>+IF(ISERROR(VLOOKUP(A66,'Výdaje 2026_rozpočet'!A:A,1,FALSE)),"chybí !!","ok")</f>
        <v>chybí !!</v>
      </c>
      <c r="C66" s="41" t="s">
        <v>242</v>
      </c>
      <c r="D66" s="41" t="s">
        <v>355</v>
      </c>
      <c r="E66" s="40" t="s">
        <v>13</v>
      </c>
      <c r="F66" s="40" t="s">
        <v>356</v>
      </c>
      <c r="G66" s="43">
        <v>0</v>
      </c>
      <c r="H66" s="43">
        <v>11507</v>
      </c>
      <c r="I66" s="43">
        <v>11507.44</v>
      </c>
      <c r="J66" s="43">
        <v>0</v>
      </c>
      <c r="K66" s="43">
        <v>1000038</v>
      </c>
      <c r="L66" s="47"/>
    </row>
    <row r="67" spans="1:12" x14ac:dyDescent="0.3">
      <c r="A67" s="18" t="str">
        <f t="shared" ref="A67:A101" si="1">+CONCATENATE(D67*1,"-",C67*1)</f>
        <v>6117-5175</v>
      </c>
      <c r="B67" s="18" t="str">
        <f>+IF(ISERROR(VLOOKUP(A67,'Výdaje 2026_rozpočet'!A:A,1,FALSE)),"chybí !!","ok")</f>
        <v>chybí !!</v>
      </c>
      <c r="C67" s="41" t="s">
        <v>238</v>
      </c>
      <c r="D67" s="41" t="s">
        <v>355</v>
      </c>
      <c r="E67" s="40" t="s">
        <v>151</v>
      </c>
      <c r="F67" s="40" t="s">
        <v>356</v>
      </c>
      <c r="G67" s="43">
        <v>0</v>
      </c>
      <c r="H67" s="43">
        <v>1400</v>
      </c>
      <c r="I67" s="43">
        <v>1400</v>
      </c>
      <c r="J67" s="43">
        <v>0</v>
      </c>
      <c r="K67" s="43">
        <v>100</v>
      </c>
      <c r="L67" s="47"/>
    </row>
    <row r="68" spans="1:12" x14ac:dyDescent="0.3">
      <c r="A68" s="18" t="str">
        <f t="shared" si="1"/>
        <v>6171-5011</v>
      </c>
      <c r="B68" s="18" t="str">
        <f>+IF(ISERROR(VLOOKUP(A68,'Výdaje 2026_rozpočet'!A:A,1,FALSE)),"chybí !!","ok")</f>
        <v>chybí !!</v>
      </c>
      <c r="C68" s="55" t="s">
        <v>269</v>
      </c>
      <c r="D68" s="55" t="s">
        <v>163</v>
      </c>
      <c r="E68" s="56" t="s">
        <v>268</v>
      </c>
      <c r="F68" s="56" t="s">
        <v>40</v>
      </c>
      <c r="G68" s="57">
        <v>1800000</v>
      </c>
      <c r="H68" s="57">
        <v>1800000</v>
      </c>
      <c r="I68" s="57">
        <v>1128127</v>
      </c>
      <c r="J68" s="57">
        <v>626737</v>
      </c>
      <c r="K68" s="57">
        <v>626737</v>
      </c>
      <c r="L68" s="47"/>
    </row>
    <row r="69" spans="1:12" x14ac:dyDescent="0.3">
      <c r="A69" s="18" t="str">
        <f t="shared" si="1"/>
        <v>6171-5021</v>
      </c>
      <c r="B69" s="18" t="str">
        <f>+IF(ISERROR(VLOOKUP(A69,'Výdaje 2026_rozpočet'!A:A,1,FALSE)),"chybí !!","ok")</f>
        <v>chybí !!</v>
      </c>
      <c r="C69" s="55" t="s">
        <v>267</v>
      </c>
      <c r="D69" s="55" t="s">
        <v>163</v>
      </c>
      <c r="E69" s="56" t="s">
        <v>27</v>
      </c>
      <c r="F69" s="56" t="s">
        <v>40</v>
      </c>
      <c r="G69" s="57">
        <v>50000</v>
      </c>
      <c r="H69" s="57">
        <v>50000</v>
      </c>
      <c r="I69" s="57">
        <v>53005</v>
      </c>
      <c r="J69" s="57">
        <v>106.01</v>
      </c>
      <c r="K69" s="57">
        <v>106.01</v>
      </c>
      <c r="L69" s="47"/>
    </row>
    <row r="70" spans="1:12" x14ac:dyDescent="0.3">
      <c r="A70" s="18" t="str">
        <f t="shared" si="1"/>
        <v>6171-5031</v>
      </c>
      <c r="B70" s="18" t="str">
        <f>+IF(ISERROR(VLOOKUP(A70,'Výdaje 2026_rozpočet'!A:A,1,FALSE)),"chybí !!","ok")</f>
        <v>chybí !!</v>
      </c>
      <c r="C70" s="55" t="s">
        <v>266</v>
      </c>
      <c r="D70" s="55" t="s">
        <v>163</v>
      </c>
      <c r="E70" s="56" t="s">
        <v>265</v>
      </c>
      <c r="F70" s="56" t="s">
        <v>40</v>
      </c>
      <c r="G70" s="57">
        <v>400000</v>
      </c>
      <c r="H70" s="57">
        <v>400000</v>
      </c>
      <c r="I70" s="57">
        <v>261712</v>
      </c>
      <c r="J70" s="57">
        <v>65428</v>
      </c>
      <c r="K70" s="57">
        <v>65428</v>
      </c>
      <c r="L70" s="47"/>
    </row>
    <row r="71" spans="1:12" x14ac:dyDescent="0.3">
      <c r="A71" s="18" t="str">
        <f t="shared" si="1"/>
        <v>6171-5032</v>
      </c>
      <c r="B71" s="18" t="str">
        <f>+IF(ISERROR(VLOOKUP(A71,'Výdaje 2026_rozpočet'!A:A,1,FALSE)),"chybí !!","ok")</f>
        <v>chybí !!</v>
      </c>
      <c r="C71" s="55" t="s">
        <v>264</v>
      </c>
      <c r="D71" s="55" t="s">
        <v>163</v>
      </c>
      <c r="E71" s="56" t="s">
        <v>263</v>
      </c>
      <c r="F71" s="56" t="s">
        <v>40</v>
      </c>
      <c r="G71" s="57">
        <v>130000</v>
      </c>
      <c r="H71" s="57">
        <v>130000</v>
      </c>
      <c r="I71" s="57">
        <v>97504</v>
      </c>
      <c r="J71" s="57">
        <v>750031</v>
      </c>
      <c r="K71" s="57">
        <v>750031</v>
      </c>
      <c r="L71" s="47"/>
    </row>
    <row r="72" spans="1:12" x14ac:dyDescent="0.3">
      <c r="A72" s="18" t="str">
        <f t="shared" si="1"/>
        <v>6171-5038</v>
      </c>
      <c r="B72" s="18" t="str">
        <f>+IF(ISERROR(VLOOKUP(A72,'Výdaje 2026_rozpočet'!A:A,1,FALSE)),"chybí !!","ok")</f>
        <v>chybí !!</v>
      </c>
      <c r="C72" s="55" t="s">
        <v>262</v>
      </c>
      <c r="D72" s="55" t="s">
        <v>163</v>
      </c>
      <c r="E72" s="56" t="s">
        <v>261</v>
      </c>
      <c r="F72" s="56" t="s">
        <v>40</v>
      </c>
      <c r="G72" s="57">
        <v>10000</v>
      </c>
      <c r="H72" s="57">
        <v>10000</v>
      </c>
      <c r="I72" s="57">
        <v>7279</v>
      </c>
      <c r="J72" s="57">
        <v>72.790000000000006</v>
      </c>
      <c r="K72" s="57">
        <v>72.790000000000006</v>
      </c>
      <c r="L72" s="47"/>
    </row>
    <row r="73" spans="1:12" x14ac:dyDescent="0.3">
      <c r="A73" s="18" t="str">
        <f t="shared" si="1"/>
        <v>6171-5132</v>
      </c>
      <c r="B73" s="18" t="str">
        <f>+IF(ISERROR(VLOOKUP(A73,'Výdaje 2026_rozpočet'!A:A,1,FALSE)),"chybí !!","ok")</f>
        <v>chybí !!</v>
      </c>
      <c r="C73" s="55" t="s">
        <v>260</v>
      </c>
      <c r="D73" s="55" t="s">
        <v>163</v>
      </c>
      <c r="E73" s="56" t="s">
        <v>141</v>
      </c>
      <c r="F73" s="56" t="s">
        <v>40</v>
      </c>
      <c r="G73" s="57">
        <v>2000</v>
      </c>
      <c r="H73" s="57">
        <v>2000</v>
      </c>
      <c r="I73" s="57">
        <v>0</v>
      </c>
      <c r="J73" s="57">
        <v>0</v>
      </c>
      <c r="K73" s="57">
        <v>0</v>
      </c>
      <c r="L73" s="47"/>
    </row>
    <row r="74" spans="1:12" x14ac:dyDescent="0.3">
      <c r="A74" s="18" t="str">
        <f t="shared" si="1"/>
        <v>6171-5134</v>
      </c>
      <c r="B74" s="18" t="str">
        <f>+IF(ISERROR(VLOOKUP(A74,'Výdaje 2026_rozpočet'!A:A,1,FALSE)),"chybí !!","ok")</f>
        <v>chybí !!</v>
      </c>
      <c r="C74" s="55" t="s">
        <v>259</v>
      </c>
      <c r="D74" s="55" t="s">
        <v>163</v>
      </c>
      <c r="E74" s="56" t="s">
        <v>364</v>
      </c>
      <c r="F74" s="56" t="s">
        <v>40</v>
      </c>
      <c r="G74" s="57">
        <v>10000</v>
      </c>
      <c r="H74" s="57">
        <v>10000</v>
      </c>
      <c r="I74" s="57">
        <v>1495</v>
      </c>
      <c r="J74" s="57">
        <v>14.95</v>
      </c>
      <c r="K74" s="57">
        <v>14.95</v>
      </c>
      <c r="L74" s="47"/>
    </row>
    <row r="75" spans="1:12" x14ac:dyDescent="0.3">
      <c r="A75" s="18" t="str">
        <f t="shared" si="1"/>
        <v>6171-5136</v>
      </c>
      <c r="B75" s="18" t="str">
        <f>+IF(ISERROR(VLOOKUP(A75,'Výdaje 2026_rozpočet'!A:A,1,FALSE)),"chybí !!","ok")</f>
        <v>chybí !!</v>
      </c>
      <c r="C75" s="55" t="s">
        <v>258</v>
      </c>
      <c r="D75" s="55" t="s">
        <v>163</v>
      </c>
      <c r="E75" s="56" t="s">
        <v>257</v>
      </c>
      <c r="F75" s="56" t="s">
        <v>40</v>
      </c>
      <c r="G75" s="57">
        <v>5000</v>
      </c>
      <c r="H75" s="57">
        <v>5000</v>
      </c>
      <c r="I75" s="57">
        <v>1737</v>
      </c>
      <c r="J75" s="57">
        <v>34.74</v>
      </c>
      <c r="K75" s="57">
        <v>34.74</v>
      </c>
      <c r="L75" s="47"/>
    </row>
    <row r="76" spans="1:12" x14ac:dyDescent="0.3">
      <c r="A76" s="18" t="str">
        <f t="shared" si="1"/>
        <v>6171-5137</v>
      </c>
      <c r="B76" s="18" t="str">
        <f>+IF(ISERROR(VLOOKUP(A76,'Výdaje 2026_rozpočet'!A:A,1,FALSE)),"chybí !!","ok")</f>
        <v>chybí !!</v>
      </c>
      <c r="C76" s="55" t="s">
        <v>256</v>
      </c>
      <c r="D76" s="55" t="s">
        <v>163</v>
      </c>
      <c r="E76" s="56" t="s">
        <v>255</v>
      </c>
      <c r="F76" s="56" t="s">
        <v>40</v>
      </c>
      <c r="G76" s="57">
        <v>50000</v>
      </c>
      <c r="H76" s="57">
        <v>90000</v>
      </c>
      <c r="I76" s="57">
        <v>89257</v>
      </c>
      <c r="J76" s="57">
        <v>178514</v>
      </c>
      <c r="K76" s="57">
        <v>991744</v>
      </c>
      <c r="L76" s="47"/>
    </row>
    <row r="77" spans="1:12" x14ac:dyDescent="0.3">
      <c r="A77" s="18" t="str">
        <f t="shared" si="1"/>
        <v>6171-5138</v>
      </c>
      <c r="B77" s="18" t="str">
        <f>+IF(ISERROR(VLOOKUP(A77,'Výdaje 2026_rozpočet'!A:A,1,FALSE)),"chybí !!","ok")</f>
        <v>chybí !!</v>
      </c>
      <c r="C77" s="55" t="s">
        <v>254</v>
      </c>
      <c r="D77" s="55" t="s">
        <v>163</v>
      </c>
      <c r="E77" s="56" t="s">
        <v>253</v>
      </c>
      <c r="F77" s="56" t="s">
        <v>40</v>
      </c>
      <c r="G77" s="57">
        <v>10000</v>
      </c>
      <c r="H77" s="57">
        <v>10000</v>
      </c>
      <c r="I77" s="57">
        <v>5250</v>
      </c>
      <c r="J77" s="57">
        <v>52.5</v>
      </c>
      <c r="K77" s="57">
        <v>52.5</v>
      </c>
      <c r="L77" s="47"/>
    </row>
    <row r="78" spans="1:12" x14ac:dyDescent="0.3">
      <c r="A78" s="18" t="str">
        <f t="shared" si="1"/>
        <v>6171-5139</v>
      </c>
      <c r="B78" s="18" t="str">
        <f>+IF(ISERROR(VLOOKUP(A78,'Výdaje 2026_rozpočet'!A:A,1,FALSE)),"chybí !!","ok")</f>
        <v>chybí !!</v>
      </c>
      <c r="C78" s="55" t="s">
        <v>252</v>
      </c>
      <c r="D78" s="55" t="s">
        <v>163</v>
      </c>
      <c r="E78" s="56" t="s">
        <v>150</v>
      </c>
      <c r="F78" s="56" t="s">
        <v>40</v>
      </c>
      <c r="G78" s="57">
        <v>150000</v>
      </c>
      <c r="H78" s="57">
        <v>150000</v>
      </c>
      <c r="I78" s="57">
        <v>99953.85</v>
      </c>
      <c r="J78" s="57">
        <v>666359</v>
      </c>
      <c r="K78" s="57">
        <v>666359</v>
      </c>
      <c r="L78" s="47"/>
    </row>
    <row r="79" spans="1:12" x14ac:dyDescent="0.3">
      <c r="A79" s="18" t="str">
        <f t="shared" si="1"/>
        <v>6171-5151</v>
      </c>
      <c r="B79" s="18" t="str">
        <f>+IF(ISERROR(VLOOKUP(A79,'Výdaje 2026_rozpočet'!A:A,1,FALSE)),"chybí !!","ok")</f>
        <v>chybí !!</v>
      </c>
      <c r="C79" s="55" t="s">
        <v>251</v>
      </c>
      <c r="D79" s="55" t="s">
        <v>163</v>
      </c>
      <c r="E79" s="56" t="s">
        <v>250</v>
      </c>
      <c r="F79" s="56" t="s">
        <v>40</v>
      </c>
      <c r="G79" s="57">
        <v>10000</v>
      </c>
      <c r="H79" s="57">
        <v>12000</v>
      </c>
      <c r="I79" s="57">
        <v>12311</v>
      </c>
      <c r="J79" s="57">
        <v>123.11</v>
      </c>
      <c r="K79" s="57">
        <v>1025917</v>
      </c>
      <c r="L79" s="47"/>
    </row>
    <row r="80" spans="1:12" x14ac:dyDescent="0.3">
      <c r="A80" s="18" t="str">
        <f t="shared" si="1"/>
        <v>6171-5153</v>
      </c>
      <c r="B80" s="18" t="str">
        <f>+IF(ISERROR(VLOOKUP(A80,'Výdaje 2026_rozpočet'!A:A,1,FALSE)),"chybí !!","ok")</f>
        <v>chybí !!</v>
      </c>
      <c r="C80" s="55" t="s">
        <v>249</v>
      </c>
      <c r="D80" s="55" t="s">
        <v>163</v>
      </c>
      <c r="E80" s="56" t="s">
        <v>48</v>
      </c>
      <c r="F80" s="56" t="s">
        <v>40</v>
      </c>
      <c r="G80" s="57">
        <v>200000</v>
      </c>
      <c r="H80" s="57">
        <v>200000</v>
      </c>
      <c r="I80" s="57">
        <v>145745</v>
      </c>
      <c r="J80" s="57">
        <v>728725</v>
      </c>
      <c r="K80" s="57">
        <v>728725</v>
      </c>
      <c r="L80" s="47"/>
    </row>
    <row r="81" spans="1:13" x14ac:dyDescent="0.3">
      <c r="A81" s="18" t="str">
        <f t="shared" si="1"/>
        <v>6171-5154</v>
      </c>
      <c r="B81" s="18" t="str">
        <f>+IF(ISERROR(VLOOKUP(A81,'Výdaje 2026_rozpočet'!A:A,1,FALSE)),"chybí !!","ok")</f>
        <v>chybí !!</v>
      </c>
      <c r="C81" s="55" t="s">
        <v>248</v>
      </c>
      <c r="D81" s="55" t="s">
        <v>163</v>
      </c>
      <c r="E81" s="56" t="s">
        <v>28</v>
      </c>
      <c r="F81" s="56" t="s">
        <v>40</v>
      </c>
      <c r="G81" s="57">
        <v>100000</v>
      </c>
      <c r="H81" s="57">
        <v>100000</v>
      </c>
      <c r="I81" s="57">
        <v>75766.429999999993</v>
      </c>
      <c r="J81" s="57">
        <v>757664</v>
      </c>
      <c r="K81" s="57">
        <v>757664</v>
      </c>
      <c r="L81" s="47"/>
    </row>
    <row r="82" spans="1:13" x14ac:dyDescent="0.3">
      <c r="A82" s="18" t="str">
        <f t="shared" si="1"/>
        <v>6171-5156</v>
      </c>
      <c r="B82" s="18" t="str">
        <f>+IF(ISERROR(VLOOKUP(A82,'Výdaje 2026_rozpočet'!A:A,1,FALSE)),"chybí !!","ok")</f>
        <v>chybí !!</v>
      </c>
      <c r="C82" s="55" t="s">
        <v>282</v>
      </c>
      <c r="D82" s="55" t="s">
        <v>163</v>
      </c>
      <c r="E82" s="56" t="s">
        <v>33</v>
      </c>
      <c r="F82" s="56" t="s">
        <v>40</v>
      </c>
      <c r="G82" s="57">
        <v>0</v>
      </c>
      <c r="H82" s="58">
        <v>0</v>
      </c>
      <c r="I82" s="57">
        <v>0</v>
      </c>
      <c r="J82" s="57">
        <v>0</v>
      </c>
      <c r="K82" s="57">
        <v>0</v>
      </c>
      <c r="L82" s="47"/>
    </row>
    <row r="83" spans="1:13" x14ac:dyDescent="0.3">
      <c r="A83" s="18" t="str">
        <f t="shared" si="1"/>
        <v>6171-5161</v>
      </c>
      <c r="B83" s="18" t="str">
        <f>+IF(ISERROR(VLOOKUP(A83,'Výdaje 2026_rozpočet'!A:A,1,FALSE)),"chybí !!","ok")</f>
        <v>chybí !!</v>
      </c>
      <c r="C83" s="55" t="s">
        <v>247</v>
      </c>
      <c r="D83" s="55" t="s">
        <v>163</v>
      </c>
      <c r="E83" s="56" t="s">
        <v>246</v>
      </c>
      <c r="F83" s="56" t="s">
        <v>40</v>
      </c>
      <c r="G83" s="57">
        <v>10000</v>
      </c>
      <c r="H83" s="57">
        <v>10000</v>
      </c>
      <c r="I83" s="57">
        <v>3898</v>
      </c>
      <c r="J83" s="57">
        <v>38.979999999999997</v>
      </c>
      <c r="K83" s="57">
        <v>38.979999999999997</v>
      </c>
      <c r="L83" s="47"/>
    </row>
    <row r="84" spans="1:13" x14ac:dyDescent="0.3">
      <c r="A84" s="18" t="str">
        <f t="shared" si="1"/>
        <v>6171-5162</v>
      </c>
      <c r="B84" s="18" t="str">
        <f>+IF(ISERROR(VLOOKUP(A84,'Výdaje 2026_rozpočet'!A:A,1,FALSE)),"chybí !!","ok")</f>
        <v>chybí !!</v>
      </c>
      <c r="C84" s="55" t="s">
        <v>245</v>
      </c>
      <c r="D84" s="55" t="s">
        <v>163</v>
      </c>
      <c r="E84" s="56" t="s">
        <v>244</v>
      </c>
      <c r="F84" s="56" t="s">
        <v>40</v>
      </c>
      <c r="G84" s="57">
        <v>35000</v>
      </c>
      <c r="H84" s="57">
        <v>35000</v>
      </c>
      <c r="I84" s="57">
        <v>22171.49</v>
      </c>
      <c r="J84" s="57">
        <v>633471</v>
      </c>
      <c r="K84" s="57">
        <v>633471</v>
      </c>
      <c r="L84" s="47"/>
    </row>
    <row r="85" spans="1:13" x14ac:dyDescent="0.3">
      <c r="A85" s="18" t="str">
        <f t="shared" si="1"/>
        <v>6171-5163</v>
      </c>
      <c r="B85" s="18" t="str">
        <f>+IF(ISERROR(VLOOKUP(A85,'Výdaje 2026_rozpočet'!A:A,1,FALSE)),"chybí !!","ok")</f>
        <v>chybí !!</v>
      </c>
      <c r="C85" s="55" t="s">
        <v>226</v>
      </c>
      <c r="D85" s="55" t="s">
        <v>163</v>
      </c>
      <c r="E85" s="56" t="s">
        <v>50</v>
      </c>
      <c r="F85" s="56" t="s">
        <v>40</v>
      </c>
      <c r="G85" s="57">
        <v>15000</v>
      </c>
      <c r="H85" s="57">
        <v>15000</v>
      </c>
      <c r="I85" s="57">
        <v>5456</v>
      </c>
      <c r="J85" s="57">
        <v>363733</v>
      </c>
      <c r="K85" s="57">
        <v>363733</v>
      </c>
      <c r="L85" s="47"/>
    </row>
    <row r="86" spans="1:13" x14ac:dyDescent="0.3">
      <c r="A86" s="18" t="str">
        <f t="shared" si="1"/>
        <v>6171-5166</v>
      </c>
      <c r="B86" s="18" t="str">
        <f>+IF(ISERROR(VLOOKUP(A86,'Výdaje 2026_rozpočet'!A:A,1,FALSE)),"chybí !!","ok")</f>
        <v>chybí !!</v>
      </c>
      <c r="C86" s="55" t="s">
        <v>243</v>
      </c>
      <c r="D86" s="55" t="s">
        <v>163</v>
      </c>
      <c r="E86" s="56" t="s">
        <v>365</v>
      </c>
      <c r="F86" s="56" t="s">
        <v>40</v>
      </c>
      <c r="G86" s="57">
        <v>10000</v>
      </c>
      <c r="H86" s="57">
        <v>22000</v>
      </c>
      <c r="I86" s="57">
        <v>21780</v>
      </c>
      <c r="J86" s="57">
        <v>217.8</v>
      </c>
      <c r="K86" s="57">
        <v>99</v>
      </c>
      <c r="L86" s="47"/>
    </row>
    <row r="87" spans="1:13" x14ac:dyDescent="0.3">
      <c r="A87" s="18" t="str">
        <f t="shared" si="1"/>
        <v>6171-5169</v>
      </c>
      <c r="B87" s="18" t="str">
        <f>+IF(ISERROR(VLOOKUP(A87,'Výdaje 2026_rozpočet'!A:A,1,FALSE)),"chybí !!","ok")</f>
        <v>chybí !!</v>
      </c>
      <c r="C87" s="55" t="s">
        <v>242</v>
      </c>
      <c r="D87" s="55" t="s">
        <v>163</v>
      </c>
      <c r="E87" s="56" t="s">
        <v>13</v>
      </c>
      <c r="F87" s="56" t="s">
        <v>40</v>
      </c>
      <c r="G87" s="57">
        <v>700000</v>
      </c>
      <c r="H87" s="57">
        <v>700000</v>
      </c>
      <c r="I87" s="57">
        <v>575939.62</v>
      </c>
      <c r="J87" s="57">
        <v>822771</v>
      </c>
      <c r="K87" s="57">
        <v>822771</v>
      </c>
      <c r="L87" s="47"/>
    </row>
    <row r="88" spans="1:13" x14ac:dyDescent="0.3">
      <c r="A88" s="18" t="str">
        <f t="shared" si="1"/>
        <v>6171-5171</v>
      </c>
      <c r="B88" s="18" t="str">
        <f>+IF(ISERROR(VLOOKUP(A88,'Výdaje 2026_rozpočet'!A:A,1,FALSE)),"chybí !!","ok")</f>
        <v>chybí !!</v>
      </c>
      <c r="C88" s="55" t="s">
        <v>241</v>
      </c>
      <c r="D88" s="55" t="s">
        <v>163</v>
      </c>
      <c r="E88" s="56" t="s">
        <v>240</v>
      </c>
      <c r="F88" s="56" t="s">
        <v>40</v>
      </c>
      <c r="G88" s="57">
        <v>50000</v>
      </c>
      <c r="H88" s="58">
        <v>230000</v>
      </c>
      <c r="I88" s="57">
        <v>210184.87</v>
      </c>
      <c r="J88" s="57">
        <v>4203697</v>
      </c>
      <c r="K88" s="57">
        <v>100088</v>
      </c>
      <c r="L88" s="47"/>
    </row>
    <row r="89" spans="1:13" x14ac:dyDescent="0.3">
      <c r="A89" s="18" t="str">
        <f t="shared" si="1"/>
        <v>6171-5173</v>
      </c>
      <c r="B89" s="18" t="str">
        <f>+IF(ISERROR(VLOOKUP(A89,'Výdaje 2026_rozpočet'!A:A,1,FALSE)),"chybí !!","ok")</f>
        <v>chybí !!</v>
      </c>
      <c r="C89" s="55" t="s">
        <v>239</v>
      </c>
      <c r="D89" s="55" t="s">
        <v>163</v>
      </c>
      <c r="E89" s="56" t="s">
        <v>53</v>
      </c>
      <c r="F89" s="56" t="s">
        <v>40</v>
      </c>
      <c r="G89" s="57">
        <v>10000</v>
      </c>
      <c r="H89" s="57">
        <v>10000</v>
      </c>
      <c r="I89" s="57">
        <v>1322</v>
      </c>
      <c r="J89" s="57">
        <v>13.22</v>
      </c>
      <c r="K89" s="57">
        <v>13.22</v>
      </c>
      <c r="L89" s="47"/>
    </row>
    <row r="90" spans="1:13" x14ac:dyDescent="0.3">
      <c r="A90" s="18" t="str">
        <f t="shared" si="1"/>
        <v>6171-5175</v>
      </c>
      <c r="B90" s="18" t="str">
        <f>+IF(ISERROR(VLOOKUP(A90,'Výdaje 2026_rozpočet'!A:A,1,FALSE)),"chybí !!","ok")</f>
        <v>chybí !!</v>
      </c>
      <c r="C90" s="55" t="s">
        <v>238</v>
      </c>
      <c r="D90" s="55" t="s">
        <v>163</v>
      </c>
      <c r="E90" s="56" t="s">
        <v>151</v>
      </c>
      <c r="F90" s="56" t="s">
        <v>40</v>
      </c>
      <c r="G90" s="57">
        <v>25000</v>
      </c>
      <c r="H90" s="57">
        <v>25000</v>
      </c>
      <c r="I90" s="57">
        <v>36328</v>
      </c>
      <c r="J90" s="57">
        <v>145312</v>
      </c>
      <c r="K90" s="57">
        <v>145312</v>
      </c>
      <c r="L90" s="47"/>
    </row>
    <row r="91" spans="1:13" x14ac:dyDescent="0.3">
      <c r="A91" s="18" t="str">
        <f t="shared" si="1"/>
        <v>6171-5182</v>
      </c>
      <c r="B91" s="18" t="str">
        <f>+IF(ISERROR(VLOOKUP(A91,'Výdaje 2026_rozpočet'!A:A,1,FALSE)),"chybí !!","ok")</f>
        <v>chybí !!</v>
      </c>
      <c r="C91" s="55" t="s">
        <v>343</v>
      </c>
      <c r="D91" s="55" t="s">
        <v>163</v>
      </c>
      <c r="E91" s="56" t="s">
        <v>344</v>
      </c>
      <c r="F91" s="56" t="s">
        <v>40</v>
      </c>
      <c r="G91" s="57">
        <v>0</v>
      </c>
      <c r="H91" s="57">
        <v>0</v>
      </c>
      <c r="I91" s="57">
        <v>71979</v>
      </c>
      <c r="J91" s="57">
        <v>0</v>
      </c>
      <c r="K91" s="57">
        <v>0</v>
      </c>
      <c r="L91" s="47"/>
    </row>
    <row r="92" spans="1:13" x14ac:dyDescent="0.3">
      <c r="A92" s="18" t="str">
        <f t="shared" si="1"/>
        <v>6171-5194</v>
      </c>
      <c r="B92" s="18" t="str">
        <f>+IF(ISERROR(VLOOKUP(A92,'Výdaje 2026_rozpočet'!A:A,1,FALSE)),"chybí !!","ok")</f>
        <v>chybí !!</v>
      </c>
      <c r="C92" s="55" t="s">
        <v>237</v>
      </c>
      <c r="D92" s="55" t="s">
        <v>163</v>
      </c>
      <c r="E92" s="56" t="s">
        <v>236</v>
      </c>
      <c r="F92" s="56" t="s">
        <v>40</v>
      </c>
      <c r="G92" s="57">
        <v>5000</v>
      </c>
      <c r="H92" s="57">
        <v>5000</v>
      </c>
      <c r="I92" s="57">
        <v>0</v>
      </c>
      <c r="J92" s="57">
        <v>0</v>
      </c>
      <c r="K92" s="57">
        <v>0</v>
      </c>
      <c r="M92" s="43"/>
    </row>
    <row r="93" spans="1:13" x14ac:dyDescent="0.3">
      <c r="A93" s="18" t="str">
        <f t="shared" si="1"/>
        <v>6171-5221</v>
      </c>
      <c r="B93" s="18" t="str">
        <f>+IF(ISERROR(VLOOKUP(A93,'Výdaje 2026_rozpočet'!A:A,1,FALSE)),"chybí !!","ok")</f>
        <v>chybí !!</v>
      </c>
      <c r="C93" s="55" t="s">
        <v>235</v>
      </c>
      <c r="D93" s="55" t="s">
        <v>163</v>
      </c>
      <c r="E93" s="56" t="s">
        <v>366</v>
      </c>
      <c r="F93" s="56" t="s">
        <v>40</v>
      </c>
      <c r="G93" s="57">
        <v>5000</v>
      </c>
      <c r="H93" s="57">
        <v>5000</v>
      </c>
      <c r="I93" s="57">
        <v>0</v>
      </c>
      <c r="J93" s="57">
        <v>0</v>
      </c>
      <c r="K93" s="57">
        <v>0</v>
      </c>
      <c r="L93" s="47"/>
    </row>
    <row r="94" spans="1:13" x14ac:dyDescent="0.3">
      <c r="A94" s="18" t="str">
        <f t="shared" si="1"/>
        <v>6171-5222</v>
      </c>
      <c r="B94" s="18" t="str">
        <f>+IF(ISERROR(VLOOKUP(A94,'Výdaje 2026_rozpočet'!A:A,1,FALSE)),"chybí !!","ok")</f>
        <v>chybí !!</v>
      </c>
      <c r="C94" s="55" t="s">
        <v>234</v>
      </c>
      <c r="D94" s="55" t="s">
        <v>163</v>
      </c>
      <c r="E94" s="56" t="s">
        <v>233</v>
      </c>
      <c r="F94" s="56" t="s">
        <v>40</v>
      </c>
      <c r="G94" s="57">
        <v>50000</v>
      </c>
      <c r="H94" s="57">
        <v>50000</v>
      </c>
      <c r="I94" s="57">
        <v>21500</v>
      </c>
      <c r="J94" s="57">
        <v>43</v>
      </c>
      <c r="K94" s="57">
        <v>43</v>
      </c>
      <c r="L94" s="47"/>
      <c r="M94" s="40"/>
    </row>
    <row r="95" spans="1:13" x14ac:dyDescent="0.3">
      <c r="A95" s="18" t="str">
        <f t="shared" si="1"/>
        <v>6171-5229</v>
      </c>
      <c r="B95" s="18" t="str">
        <f>+IF(ISERROR(VLOOKUP(A95,'Výdaje 2026_rozpočet'!A:A,1,FALSE)),"chybí !!","ok")</f>
        <v>chybí !!</v>
      </c>
      <c r="C95" s="55" t="s">
        <v>232</v>
      </c>
      <c r="D95" s="55" t="s">
        <v>163</v>
      </c>
      <c r="E95" s="56" t="s">
        <v>231</v>
      </c>
      <c r="F95" s="56" t="s">
        <v>40</v>
      </c>
      <c r="G95" s="57">
        <v>150000</v>
      </c>
      <c r="H95" s="57">
        <v>150000</v>
      </c>
      <c r="I95" s="57">
        <v>140577</v>
      </c>
      <c r="J95" s="57">
        <v>93718</v>
      </c>
      <c r="K95" s="57">
        <v>93718</v>
      </c>
      <c r="L95" s="47"/>
    </row>
    <row r="96" spans="1:13" x14ac:dyDescent="0.3">
      <c r="A96" s="18" t="str">
        <f t="shared" si="1"/>
        <v>6171-5321</v>
      </c>
      <c r="B96" s="18" t="str">
        <f>+IF(ISERROR(VLOOKUP(A96,'Výdaje 2026_rozpočet'!A:A,1,FALSE)),"chybí !!","ok")</f>
        <v>chybí !!</v>
      </c>
      <c r="C96" s="55" t="s">
        <v>230</v>
      </c>
      <c r="D96" s="55" t="s">
        <v>163</v>
      </c>
      <c r="E96" s="56" t="s">
        <v>229</v>
      </c>
      <c r="F96" s="56" t="s">
        <v>40</v>
      </c>
      <c r="G96" s="57">
        <v>40000</v>
      </c>
      <c r="H96" s="57">
        <v>40000</v>
      </c>
      <c r="I96" s="57">
        <v>35524</v>
      </c>
      <c r="J96" s="57">
        <v>88.81</v>
      </c>
      <c r="K96" s="57">
        <v>88.81</v>
      </c>
      <c r="L96" s="47"/>
    </row>
    <row r="97" spans="1:13" x14ac:dyDescent="0.3">
      <c r="A97" s="18" t="str">
        <f t="shared" si="1"/>
        <v>6171-5361</v>
      </c>
      <c r="B97" s="18" t="str">
        <f>+IF(ISERROR(VLOOKUP(A97,'Výdaje 2026_rozpočet'!A:A,1,FALSE)),"chybí !!","ok")</f>
        <v>chybí !!</v>
      </c>
      <c r="C97" s="55" t="s">
        <v>228</v>
      </c>
      <c r="D97" s="55" t="s">
        <v>163</v>
      </c>
      <c r="E97" s="56" t="s">
        <v>122</v>
      </c>
      <c r="F97" s="56" t="s">
        <v>40</v>
      </c>
      <c r="G97" s="57">
        <v>35000</v>
      </c>
      <c r="H97" s="57">
        <v>35000</v>
      </c>
      <c r="I97" s="57">
        <v>4000</v>
      </c>
      <c r="J97" s="57">
        <v>114286</v>
      </c>
      <c r="K97" s="57">
        <v>114286</v>
      </c>
      <c r="L97" s="47"/>
    </row>
    <row r="98" spans="1:13" x14ac:dyDescent="0.3">
      <c r="A98" s="18" t="str">
        <f t="shared" si="1"/>
        <v>6171-5362</v>
      </c>
      <c r="B98" s="18" t="str">
        <f>+IF(ISERROR(VLOOKUP(A98,'Výdaje 2026_rozpočet'!A:A,1,FALSE)),"chybí !!","ok")</f>
        <v>chybí !!</v>
      </c>
      <c r="C98" s="55" t="s">
        <v>222</v>
      </c>
      <c r="D98" s="55" t="s">
        <v>163</v>
      </c>
      <c r="E98" s="56" t="s">
        <v>153</v>
      </c>
      <c r="F98" s="56" t="s">
        <v>40</v>
      </c>
      <c r="G98" s="57">
        <v>5000</v>
      </c>
      <c r="H98" s="57">
        <v>6000</v>
      </c>
      <c r="I98" s="57">
        <v>5988</v>
      </c>
      <c r="J98" s="57">
        <v>119.76</v>
      </c>
      <c r="K98" s="57">
        <v>99.8</v>
      </c>
      <c r="L98" s="47"/>
    </row>
    <row r="99" spans="1:13" x14ac:dyDescent="0.3">
      <c r="A99" s="18" t="str">
        <f t="shared" si="1"/>
        <v>6171-6122</v>
      </c>
      <c r="B99" s="18" t="str">
        <f>+IF(ISERROR(VLOOKUP(A99,'Výdaje 2026_rozpočet'!A:A,1,FALSE)),"chybí !!","ok")</f>
        <v>chybí !!</v>
      </c>
      <c r="C99" s="55" t="s">
        <v>227</v>
      </c>
      <c r="D99" s="55" t="s">
        <v>163</v>
      </c>
      <c r="E99" s="56" t="s">
        <v>362</v>
      </c>
      <c r="F99" s="56" t="s">
        <v>40</v>
      </c>
      <c r="G99" s="57">
        <v>1250000</v>
      </c>
      <c r="H99" s="57">
        <v>1085000</v>
      </c>
      <c r="I99" s="57">
        <v>78500</v>
      </c>
      <c r="J99" s="57">
        <v>6.28</v>
      </c>
      <c r="K99" s="57">
        <v>7235</v>
      </c>
      <c r="L99" s="47"/>
      <c r="M99" s="51">
        <f>+I102</f>
        <v>105726875</v>
      </c>
    </row>
    <row r="100" spans="1:13" x14ac:dyDescent="0.3">
      <c r="A100" s="18" t="str">
        <f t="shared" si="1"/>
        <v>6310-5163</v>
      </c>
      <c r="B100" s="18" t="str">
        <f>+IF(ISERROR(VLOOKUP(A100,'Výdaje 2026_rozpočet'!A:A,1,FALSE)),"chybí !!","ok")</f>
        <v>chybí !!</v>
      </c>
      <c r="C100" s="41" t="s">
        <v>226</v>
      </c>
      <c r="D100" s="41" t="s">
        <v>161</v>
      </c>
      <c r="E100" s="40" t="s">
        <v>50</v>
      </c>
      <c r="F100" s="40" t="s">
        <v>159</v>
      </c>
      <c r="G100" s="43">
        <v>1000</v>
      </c>
      <c r="H100" s="43">
        <v>1000</v>
      </c>
      <c r="I100" s="43">
        <v>312.8</v>
      </c>
      <c r="J100" s="43">
        <v>31.28</v>
      </c>
      <c r="K100" s="43">
        <v>31.28</v>
      </c>
      <c r="L100" s="47"/>
    </row>
    <row r="101" spans="1:13" x14ac:dyDescent="0.3">
      <c r="A101" s="18" t="str">
        <f t="shared" si="1"/>
        <v>6320-5163</v>
      </c>
      <c r="B101" s="18" t="str">
        <f>+IF(ISERROR(VLOOKUP(A101,'Výdaje 2026_rozpočet'!A:A,1,FALSE)),"chybí !!","ok")</f>
        <v>chybí !!</v>
      </c>
      <c r="C101" s="41" t="s">
        <v>226</v>
      </c>
      <c r="D101" s="41" t="s">
        <v>225</v>
      </c>
      <c r="E101" s="40" t="s">
        <v>50</v>
      </c>
      <c r="F101" s="40" t="s">
        <v>89</v>
      </c>
      <c r="G101" s="43">
        <v>100000</v>
      </c>
      <c r="H101" s="43">
        <v>100000</v>
      </c>
      <c r="I101" s="43">
        <v>69452</v>
      </c>
      <c r="J101" s="43">
        <v>69452</v>
      </c>
      <c r="K101" s="43">
        <v>69452</v>
      </c>
      <c r="L101" s="47"/>
    </row>
    <row r="102" spans="1:13" x14ac:dyDescent="0.3">
      <c r="A102" s="18" t="str">
        <f t="shared" ref="A102:A118" si="2">+CONCATENATE(D102*1,"-",C102*1)</f>
        <v>6330-5345</v>
      </c>
      <c r="B102" s="18" t="str">
        <f>+IF(ISERROR(VLOOKUP(A102,'Výdaje 2026_rozpočet'!A:A,1,FALSE)),"chybí !!","ok")</f>
        <v>chybí !!</v>
      </c>
      <c r="C102" s="41" t="s">
        <v>224</v>
      </c>
      <c r="D102" s="41" t="s">
        <v>157</v>
      </c>
      <c r="E102" s="40" t="s">
        <v>223</v>
      </c>
      <c r="F102" s="40" t="s">
        <v>156</v>
      </c>
      <c r="G102" s="43">
        <v>0</v>
      </c>
      <c r="H102" s="43">
        <v>0</v>
      </c>
      <c r="I102" s="51">
        <v>105726875</v>
      </c>
      <c r="J102" s="43">
        <v>0</v>
      </c>
      <c r="K102" s="43">
        <v>0</v>
      </c>
      <c r="L102" s="47"/>
    </row>
    <row r="103" spans="1:13" x14ac:dyDescent="0.3">
      <c r="A103" s="18" t="str">
        <f t="shared" si="2"/>
        <v>6399-5362</v>
      </c>
      <c r="B103" s="18" t="str">
        <f>+IF(ISERROR(VLOOKUP(A103,'Výdaje 2026_rozpočet'!A:A,1,FALSE)),"chybí !!","ok")</f>
        <v>chybí !!</v>
      </c>
      <c r="C103" s="41" t="s">
        <v>222</v>
      </c>
      <c r="D103" s="41" t="s">
        <v>221</v>
      </c>
      <c r="E103" s="40" t="s">
        <v>153</v>
      </c>
      <c r="F103" s="40" t="s">
        <v>220</v>
      </c>
      <c r="G103" s="43">
        <v>120000</v>
      </c>
      <c r="H103" s="43">
        <v>400000</v>
      </c>
      <c r="I103" s="43">
        <v>325722</v>
      </c>
      <c r="J103" s="43">
        <v>271435</v>
      </c>
      <c r="K103" s="43">
        <v>814305</v>
      </c>
      <c r="L103" s="47"/>
    </row>
    <row r="104" spans="1:13" x14ac:dyDescent="0.3">
      <c r="A104" s="18" t="str">
        <f t="shared" si="2"/>
        <v>0-0</v>
      </c>
      <c r="B104" s="18" t="str">
        <f>+IF(ISERROR(VLOOKUP(A104,'Výdaje 2026_rozpočet'!A:A,1,FALSE)),"chybí !!","ok")</f>
        <v>chybí !!</v>
      </c>
      <c r="C104" s="41"/>
      <c r="D104" s="41"/>
      <c r="E104" s="40"/>
      <c r="F104" s="40"/>
      <c r="G104" s="43"/>
      <c r="H104" s="43"/>
      <c r="I104" s="43"/>
      <c r="J104" s="43"/>
      <c r="K104" s="43"/>
      <c r="L104" s="47"/>
    </row>
    <row r="105" spans="1:13" x14ac:dyDescent="0.3">
      <c r="A105" s="18" t="str">
        <f t="shared" si="2"/>
        <v>0-0</v>
      </c>
      <c r="B105" s="18" t="str">
        <f>+IF(ISERROR(VLOOKUP(A105,'Výdaje 2026_rozpočet'!A:A,1,FALSE)),"chybí !!","ok")</f>
        <v>chybí !!</v>
      </c>
    </row>
    <row r="106" spans="1:13" x14ac:dyDescent="0.3">
      <c r="A106" s="18" t="str">
        <f t="shared" si="2"/>
        <v>0-0</v>
      </c>
      <c r="B106" s="18" t="str">
        <f>+IF(ISERROR(VLOOKUP(A106,'Výdaje 2026_rozpočet'!A:A,1,FALSE)),"chybí !!","ok")</f>
        <v>chybí !!</v>
      </c>
    </row>
    <row r="107" spans="1:13" x14ac:dyDescent="0.3">
      <c r="A107" s="18" t="str">
        <f t="shared" si="2"/>
        <v>0-0</v>
      </c>
      <c r="B107" s="18" t="str">
        <f>+IF(ISERROR(VLOOKUP(A107,'Výdaje 2026_rozpočet'!A:A,1,FALSE)),"chybí !!","ok")</f>
        <v>chybí !!</v>
      </c>
    </row>
    <row r="108" spans="1:13" x14ac:dyDescent="0.3">
      <c r="A108" s="18" t="str">
        <f t="shared" si="2"/>
        <v>0-0</v>
      </c>
      <c r="B108" s="18" t="str">
        <f>+IF(ISERROR(VLOOKUP(A108,'Výdaje 2026_rozpočet'!A:A,1,FALSE)),"chybí !!","ok")</f>
        <v>chybí !!</v>
      </c>
    </row>
    <row r="109" spans="1:13" x14ac:dyDescent="0.3">
      <c r="A109" s="18" t="str">
        <f t="shared" si="2"/>
        <v>0-0</v>
      </c>
      <c r="B109" s="18" t="str">
        <f>+IF(ISERROR(VLOOKUP(A109,'Výdaje 2026_rozpočet'!A:A,1,FALSE)),"chybí !!","ok")</f>
        <v>chybí !!</v>
      </c>
    </row>
    <row r="110" spans="1:13" x14ac:dyDescent="0.3">
      <c r="A110" s="18" t="str">
        <f t="shared" si="2"/>
        <v>0-0</v>
      </c>
      <c r="B110" s="18" t="str">
        <f>+IF(ISERROR(VLOOKUP(A110,'Výdaje 2026_rozpočet'!A:A,1,FALSE)),"chybí !!","ok")</f>
        <v>chybí !!</v>
      </c>
    </row>
    <row r="111" spans="1:13" x14ac:dyDescent="0.3">
      <c r="A111" s="18" t="str">
        <f t="shared" si="2"/>
        <v>0-0</v>
      </c>
      <c r="B111" s="18" t="str">
        <f>+IF(ISERROR(VLOOKUP(A111,'Výdaje 2026_rozpočet'!A:A,1,FALSE)),"chybí !!","ok")</f>
        <v>chybí !!</v>
      </c>
    </row>
    <row r="112" spans="1:13" x14ac:dyDescent="0.3">
      <c r="A112" s="18" t="str">
        <f t="shared" si="2"/>
        <v>0-0</v>
      </c>
      <c r="B112" s="18" t="str">
        <f>+IF(ISERROR(VLOOKUP(A112,'Výdaje 2026_rozpočet'!A:A,1,FALSE)),"chybí !!","ok")</f>
        <v>chybí !!</v>
      </c>
    </row>
    <row r="113" spans="1:2" x14ac:dyDescent="0.3">
      <c r="A113" s="18" t="str">
        <f t="shared" si="2"/>
        <v>0-0</v>
      </c>
      <c r="B113" s="18" t="str">
        <f>+IF(ISERROR(VLOOKUP(A113,'Výdaje 2026_rozpočet'!A:A,1,FALSE)),"chybí !!","ok")</f>
        <v>chybí !!</v>
      </c>
    </row>
    <row r="114" spans="1:2" x14ac:dyDescent="0.3">
      <c r="A114" s="18" t="str">
        <f t="shared" si="2"/>
        <v>0-0</v>
      </c>
      <c r="B114" s="18" t="str">
        <f>+IF(ISERROR(VLOOKUP(A114,'Výdaje 2026_rozpočet'!A:A,1,FALSE)),"chybí !!","ok")</f>
        <v>chybí !!</v>
      </c>
    </row>
    <row r="115" spans="1:2" x14ac:dyDescent="0.3">
      <c r="A115" s="18" t="str">
        <f t="shared" si="2"/>
        <v>0-0</v>
      </c>
      <c r="B115" s="18" t="str">
        <f>+IF(ISERROR(VLOOKUP(A115,'Výdaje 2026_rozpočet'!A:A,1,FALSE)),"chybí !!","ok")</f>
        <v>chybí !!</v>
      </c>
    </row>
    <row r="116" spans="1:2" x14ac:dyDescent="0.3">
      <c r="A116" s="18" t="str">
        <f t="shared" si="2"/>
        <v>0-0</v>
      </c>
      <c r="B116" s="18" t="str">
        <f>+IF(ISERROR(VLOOKUP(A116,'Výdaje 2026_rozpočet'!A:A,1,FALSE)),"chybí !!","ok")</f>
        <v>chybí !!</v>
      </c>
    </row>
    <row r="117" spans="1:2" x14ac:dyDescent="0.3">
      <c r="A117" s="18" t="str">
        <f t="shared" si="2"/>
        <v>0-0</v>
      </c>
      <c r="B117" s="18" t="str">
        <f>+IF(ISERROR(VLOOKUP(A117,'Výdaje 2026_rozpočet'!A:A,1,FALSE)),"chybí !!","ok")</f>
        <v>chybí !!</v>
      </c>
    </row>
    <row r="118" spans="1:2" x14ac:dyDescent="0.3">
      <c r="A118" s="18" t="str">
        <f t="shared" si="2"/>
        <v>0-0</v>
      </c>
      <c r="B118" s="18" t="str">
        <f>+IF(ISERROR(VLOOKUP(A118,'Výdaje 2026_rozpočet'!A:A,1,FALSE)),"chybí !!","ok")</f>
        <v>chybí !!</v>
      </c>
    </row>
  </sheetData>
  <autoFilter ref="A1:K118"/>
  <pageMargins left="0.7" right="0.7" top="0.78740157499999996" bottom="0.78740157499999996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Příjmy 2026_rozpočet</vt:lpstr>
      <vt:lpstr>Výdaje 2026_rozpočet</vt:lpstr>
      <vt:lpstr>FIN9_prijmy</vt:lpstr>
      <vt:lpstr>FIN9_vydaje</vt:lpstr>
      <vt:lpstr>'Příjmy 2026_rozpočet'!Oblast_tisku</vt:lpstr>
      <vt:lpstr>'Výdaje 2026_rozpočet'!Oblast_tisku</vt:lpstr>
    </vt:vector>
  </TitlesOfParts>
  <Company>Obecní úřad Červený Újezd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Czechpoint</dc:creator>
  <cp:lastModifiedBy>Windows User</cp:lastModifiedBy>
  <cp:lastPrinted>2025-10-22T06:03:11Z</cp:lastPrinted>
  <dcterms:created xsi:type="dcterms:W3CDTF">2009-12-07T16:14:56Z</dcterms:created>
  <dcterms:modified xsi:type="dcterms:W3CDTF">2025-12-22T15:50:52Z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5bc9dcc-2069-415b-b7d3-6eeeb07d3020_Enabled">
    <vt:lpwstr>true</vt:lpwstr>
  </property>
  <property fmtid="{D5CDD505-2E9C-101B-9397-08002B2CF9AE}" pid="3" name="MSIP_Label_75bc9dcc-2069-415b-b7d3-6eeeb07d3020_SetDate">
    <vt:lpwstr>2022-11-07T07:20:39Z</vt:lpwstr>
  </property>
  <property fmtid="{D5CDD505-2E9C-101B-9397-08002B2CF9AE}" pid="4" name="MSIP_Label_75bc9dcc-2069-415b-b7d3-6eeeb07d3020_Method">
    <vt:lpwstr>Privileged</vt:lpwstr>
  </property>
  <property fmtid="{D5CDD505-2E9C-101B-9397-08002B2CF9AE}" pid="5" name="MSIP_Label_75bc9dcc-2069-415b-b7d3-6eeeb07d3020_Name">
    <vt:lpwstr>Public - no visual markings</vt:lpwstr>
  </property>
  <property fmtid="{D5CDD505-2E9C-101B-9397-08002B2CF9AE}" pid="6" name="MSIP_Label_75bc9dcc-2069-415b-b7d3-6eeeb07d3020_SiteId">
    <vt:lpwstr>2cc49ce9-66a1-41ac-a96b-bdc54247696a</vt:lpwstr>
  </property>
  <property fmtid="{D5CDD505-2E9C-101B-9397-08002B2CF9AE}" pid="7" name="MSIP_Label_75bc9dcc-2069-415b-b7d3-6eeeb07d3020_ActionId">
    <vt:lpwstr>9dc37537-2b1d-4eaf-84b3-665cf121fd97</vt:lpwstr>
  </property>
  <property fmtid="{D5CDD505-2E9C-101B-9397-08002B2CF9AE}" pid="8" name="MSIP_Label_75bc9dcc-2069-415b-b7d3-6eeeb07d3020_ContentBits">
    <vt:lpwstr>0</vt:lpwstr>
  </property>
</Properties>
</file>